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.piotrowicz\Desktop\DRUKI 2023\"/>
    </mc:Choice>
  </mc:AlternateContent>
  <xr:revisionPtr revIDLastSave="0" documentId="13_ncr:1_{B5597E43-AD78-4EAF-822A-10F7DE532696}" xr6:coauthVersionLast="47" xr6:coauthVersionMax="47" xr10:uidLastSave="{00000000-0000-0000-0000-000000000000}"/>
  <bookViews>
    <workbookView xWindow="-120" yWindow="-120" windowWidth="24240" windowHeight="13140" tabRatio="724" xr2:uid="{00000000-000D-0000-FFFF-FFFF00000000}"/>
  </bookViews>
  <sheets>
    <sheet name="Styczeń" sheetId="1" r:id="rId1"/>
    <sheet name="Luty" sheetId="2" r:id="rId2"/>
    <sheet name="Marzec" sheetId="3" r:id="rId3"/>
    <sheet name="Kwiecień" sheetId="4" r:id="rId4"/>
    <sheet name="Maj" sheetId="5" r:id="rId5"/>
    <sheet name="Czerwiec" sheetId="6" r:id="rId6"/>
    <sheet name="Lipiec" sheetId="7" r:id="rId7"/>
    <sheet name="Sierpień" sheetId="8" r:id="rId8"/>
    <sheet name="Wrzesień" sheetId="10" r:id="rId9"/>
    <sheet name="Październik" sheetId="11" r:id="rId10"/>
    <sheet name="Listopad" sheetId="12" r:id="rId11"/>
    <sheet name="Grudzień" sheetId="13" r:id="rId12"/>
    <sheet name="Podsumowanie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8" i="13" l="1"/>
  <c r="X9" i="13"/>
  <c r="X10" i="13"/>
  <c r="F8" i="13"/>
  <c r="F9" i="13"/>
  <c r="F10" i="13"/>
  <c r="X8" i="12"/>
  <c r="X9" i="12"/>
  <c r="X10" i="12"/>
  <c r="F8" i="12"/>
  <c r="F9" i="12"/>
  <c r="F10" i="12"/>
  <c r="X8" i="11"/>
  <c r="X9" i="11"/>
  <c r="X10" i="11"/>
  <c r="F8" i="11"/>
  <c r="F9" i="11"/>
  <c r="F10" i="11"/>
  <c r="X8" i="10"/>
  <c r="X9" i="10"/>
  <c r="X10" i="10"/>
  <c r="F8" i="10"/>
  <c r="F9" i="10"/>
  <c r="F10" i="10"/>
  <c r="X8" i="8"/>
  <c r="X9" i="8"/>
  <c r="X10" i="8"/>
  <c r="F8" i="8"/>
  <c r="F9" i="8"/>
  <c r="F10" i="8"/>
  <c r="X8" i="7"/>
  <c r="X9" i="7"/>
  <c r="X10" i="7"/>
  <c r="F8" i="7"/>
  <c r="F9" i="7"/>
  <c r="F10" i="7"/>
  <c r="X8" i="6"/>
  <c r="X9" i="6"/>
  <c r="X10" i="6"/>
  <c r="F8" i="6"/>
  <c r="F9" i="6"/>
  <c r="F10" i="6"/>
  <c r="X8" i="5"/>
  <c r="X9" i="5"/>
  <c r="X10" i="5"/>
  <c r="F8" i="5"/>
  <c r="F9" i="5"/>
  <c r="F10" i="5"/>
  <c r="X8" i="4"/>
  <c r="X9" i="4"/>
  <c r="X10" i="4"/>
  <c r="F8" i="4"/>
  <c r="F9" i="4"/>
  <c r="F10" i="4"/>
  <c r="X8" i="3"/>
  <c r="X9" i="3"/>
  <c r="X10" i="3"/>
  <c r="F8" i="3"/>
  <c r="F9" i="3"/>
  <c r="F10" i="3"/>
  <c r="X8" i="2"/>
  <c r="X9" i="2"/>
  <c r="X10" i="2"/>
  <c r="F8" i="2"/>
  <c r="F9" i="2"/>
  <c r="F10" i="2"/>
  <c r="X8" i="1"/>
  <c r="X9" i="1"/>
  <c r="X10" i="1"/>
  <c r="F8" i="1"/>
  <c r="F9" i="1"/>
  <c r="F10" i="1"/>
  <c r="AD8" i="1" l="1"/>
  <c r="AD9" i="1"/>
  <c r="AD10" i="1"/>
  <c r="AD8" i="2"/>
  <c r="AD9" i="2"/>
  <c r="AD10" i="2"/>
  <c r="AD8" i="3"/>
  <c r="AD9" i="3"/>
  <c r="AD10" i="3"/>
  <c r="AD8" i="4"/>
  <c r="AD9" i="4"/>
  <c r="AD10" i="4"/>
  <c r="AD8" i="5"/>
  <c r="AD9" i="5"/>
  <c r="AD10" i="5"/>
  <c r="AD8" i="6"/>
  <c r="AD9" i="6"/>
  <c r="AD10" i="6"/>
  <c r="AD8" i="7"/>
  <c r="AD9" i="7"/>
  <c r="AD10" i="7"/>
  <c r="AD8" i="8"/>
  <c r="AD9" i="8"/>
  <c r="AD10" i="8"/>
  <c r="AD8" i="10"/>
  <c r="AD9" i="10"/>
  <c r="AD10" i="10"/>
  <c r="AD8" i="11"/>
  <c r="AD9" i="11"/>
  <c r="AD10" i="11"/>
  <c r="AD8" i="12"/>
  <c r="AD9" i="12"/>
  <c r="AD10" i="12"/>
  <c r="AD8" i="13"/>
  <c r="AD9" i="13"/>
  <c r="AD10" i="13"/>
  <c r="Z3" i="13"/>
  <c r="W20" i="14" s="1"/>
  <c r="Z3" i="12"/>
  <c r="W19" i="14" s="1"/>
  <c r="Z3" i="11"/>
  <c r="W18" i="14" s="1"/>
  <c r="Z3" i="10"/>
  <c r="W17" i="14" s="1"/>
  <c r="Z3" i="8"/>
  <c r="W16" i="14" s="1"/>
  <c r="Z3" i="7"/>
  <c r="W15" i="14" s="1"/>
  <c r="Z3" i="6"/>
  <c r="W14" i="14" s="1"/>
  <c r="Z3" i="5"/>
  <c r="W13" i="14" s="1"/>
  <c r="Z3" i="4"/>
  <c r="W12" i="14" s="1"/>
  <c r="Z3" i="3"/>
  <c r="W11" i="14" s="1"/>
  <c r="Z3" i="2"/>
  <c r="W10" i="14" s="1"/>
  <c r="Z3" i="1"/>
  <c r="W9" i="14" s="1"/>
  <c r="W21" i="14" l="1"/>
  <c r="AC3" i="13"/>
  <c r="Z20" i="14" s="1"/>
  <c r="AB3" i="13"/>
  <c r="Y20" i="14" s="1"/>
  <c r="AA3" i="13"/>
  <c r="X20" i="14" s="1"/>
  <c r="Y3" i="13"/>
  <c r="V20" i="14" s="1"/>
  <c r="X3" i="13"/>
  <c r="U20" i="14" s="1"/>
  <c r="W3" i="13"/>
  <c r="T20" i="14" s="1"/>
  <c r="V3" i="13"/>
  <c r="S20" i="14" s="1"/>
  <c r="U3" i="13"/>
  <c r="R20" i="14" s="1"/>
  <c r="T3" i="13"/>
  <c r="Q20" i="14" s="1"/>
  <c r="S3" i="13"/>
  <c r="P20" i="14" s="1"/>
  <c r="R3" i="13"/>
  <c r="O20" i="14" s="1"/>
  <c r="Q3" i="13"/>
  <c r="N20" i="14" s="1"/>
  <c r="P3" i="13"/>
  <c r="M20" i="14" s="1"/>
  <c r="O3" i="13"/>
  <c r="L20" i="14" s="1"/>
  <c r="N3" i="13"/>
  <c r="K20" i="14" s="1"/>
  <c r="M3" i="13"/>
  <c r="J20" i="14" s="1"/>
  <c r="L3" i="13"/>
  <c r="I20" i="14" s="1"/>
  <c r="K3" i="13"/>
  <c r="H20" i="14" s="1"/>
  <c r="J3" i="13"/>
  <c r="G20" i="14" s="1"/>
  <c r="I3" i="13"/>
  <c r="F20" i="14" s="1"/>
  <c r="H3" i="13"/>
  <c r="E20" i="14" s="1"/>
  <c r="G3" i="13"/>
  <c r="D20" i="14" s="1"/>
  <c r="F3" i="13"/>
  <c r="C20" i="14" s="1"/>
  <c r="E3" i="13"/>
  <c r="B20" i="14" s="1"/>
  <c r="AC3" i="12"/>
  <c r="Z19" i="14" s="1"/>
  <c r="AB3" i="12"/>
  <c r="Y19" i="14" s="1"/>
  <c r="AA3" i="12"/>
  <c r="X19" i="14" s="1"/>
  <c r="Y3" i="12"/>
  <c r="V19" i="14" s="1"/>
  <c r="X3" i="12"/>
  <c r="U19" i="14" s="1"/>
  <c r="W3" i="12"/>
  <c r="T19" i="14" s="1"/>
  <c r="V3" i="12"/>
  <c r="S19" i="14" s="1"/>
  <c r="U3" i="12"/>
  <c r="R19" i="14" s="1"/>
  <c r="T3" i="12"/>
  <c r="Q19" i="14" s="1"/>
  <c r="S3" i="12"/>
  <c r="P19" i="14" s="1"/>
  <c r="R3" i="12"/>
  <c r="O19" i="14" s="1"/>
  <c r="Q3" i="12"/>
  <c r="N19" i="14" s="1"/>
  <c r="P3" i="12"/>
  <c r="M19" i="14" s="1"/>
  <c r="O3" i="12"/>
  <c r="L19" i="14" s="1"/>
  <c r="N3" i="12"/>
  <c r="K19" i="14" s="1"/>
  <c r="M3" i="12"/>
  <c r="J19" i="14" s="1"/>
  <c r="L3" i="12"/>
  <c r="I19" i="14" s="1"/>
  <c r="K3" i="12"/>
  <c r="H19" i="14" s="1"/>
  <c r="J3" i="12"/>
  <c r="G19" i="14" s="1"/>
  <c r="I3" i="12"/>
  <c r="F19" i="14" s="1"/>
  <c r="H3" i="12"/>
  <c r="E19" i="14" s="1"/>
  <c r="G3" i="12"/>
  <c r="D19" i="14" s="1"/>
  <c r="F3" i="12"/>
  <c r="C19" i="14" s="1"/>
  <c r="E3" i="12"/>
  <c r="B19" i="14" s="1"/>
  <c r="AC3" i="11"/>
  <c r="Z18" i="14" s="1"/>
  <c r="AB3" i="11"/>
  <c r="Y18" i="14" s="1"/>
  <c r="AA3" i="11"/>
  <c r="X18" i="14" s="1"/>
  <c r="Y3" i="11"/>
  <c r="V18" i="14" s="1"/>
  <c r="X3" i="11"/>
  <c r="U18" i="14" s="1"/>
  <c r="W3" i="11"/>
  <c r="T18" i="14" s="1"/>
  <c r="V3" i="11"/>
  <c r="S18" i="14" s="1"/>
  <c r="U3" i="11"/>
  <c r="R18" i="14" s="1"/>
  <c r="T3" i="11"/>
  <c r="Q18" i="14" s="1"/>
  <c r="S3" i="11"/>
  <c r="P18" i="14" s="1"/>
  <c r="R3" i="11"/>
  <c r="O18" i="14" s="1"/>
  <c r="Q3" i="11"/>
  <c r="N18" i="14" s="1"/>
  <c r="P3" i="11"/>
  <c r="M18" i="14" s="1"/>
  <c r="O3" i="11"/>
  <c r="L18" i="14" s="1"/>
  <c r="N3" i="11"/>
  <c r="K18" i="14" s="1"/>
  <c r="M3" i="11"/>
  <c r="J18" i="14" s="1"/>
  <c r="L3" i="11"/>
  <c r="I18" i="14" s="1"/>
  <c r="K3" i="11"/>
  <c r="H18" i="14" s="1"/>
  <c r="J3" i="11"/>
  <c r="G18" i="14" s="1"/>
  <c r="I3" i="11"/>
  <c r="F18" i="14" s="1"/>
  <c r="H3" i="11"/>
  <c r="E18" i="14" s="1"/>
  <c r="G3" i="11"/>
  <c r="D18" i="14" s="1"/>
  <c r="F3" i="11"/>
  <c r="C18" i="14" s="1"/>
  <c r="E3" i="11"/>
  <c r="B18" i="14" s="1"/>
  <c r="AD3" i="10"/>
  <c r="AA17" i="14" s="1"/>
  <c r="AC3" i="10"/>
  <c r="Z17" i="14" s="1"/>
  <c r="AB3" i="10"/>
  <c r="Y17" i="14" s="1"/>
  <c r="AA3" i="10"/>
  <c r="X17" i="14" s="1"/>
  <c r="Y3" i="10"/>
  <c r="V17" i="14" s="1"/>
  <c r="X3" i="10"/>
  <c r="U17" i="14" s="1"/>
  <c r="W3" i="10"/>
  <c r="T17" i="14" s="1"/>
  <c r="V3" i="10"/>
  <c r="S17" i="14" s="1"/>
  <c r="U3" i="10"/>
  <c r="R17" i="14" s="1"/>
  <c r="T3" i="10"/>
  <c r="Q17" i="14" s="1"/>
  <c r="S3" i="10"/>
  <c r="P17" i="14" s="1"/>
  <c r="R3" i="10"/>
  <c r="O17" i="14" s="1"/>
  <c r="Q3" i="10"/>
  <c r="N17" i="14" s="1"/>
  <c r="P3" i="10"/>
  <c r="M17" i="14" s="1"/>
  <c r="O3" i="10"/>
  <c r="L17" i="14" s="1"/>
  <c r="N3" i="10"/>
  <c r="K17" i="14" s="1"/>
  <c r="M3" i="10"/>
  <c r="J17" i="14" s="1"/>
  <c r="L3" i="10"/>
  <c r="I17" i="14" s="1"/>
  <c r="K3" i="10"/>
  <c r="H17" i="14" s="1"/>
  <c r="J3" i="10"/>
  <c r="G17" i="14" s="1"/>
  <c r="I3" i="10"/>
  <c r="F17" i="14" s="1"/>
  <c r="H3" i="10"/>
  <c r="E17" i="14" s="1"/>
  <c r="G3" i="10"/>
  <c r="D17" i="14" s="1"/>
  <c r="F3" i="10"/>
  <c r="C17" i="14" s="1"/>
  <c r="E3" i="10"/>
  <c r="B17" i="14" s="1"/>
  <c r="AC3" i="8"/>
  <c r="Z16" i="14" s="1"/>
  <c r="AB3" i="8"/>
  <c r="Y16" i="14" s="1"/>
  <c r="AA3" i="8"/>
  <c r="X16" i="14" s="1"/>
  <c r="Y3" i="8"/>
  <c r="V16" i="14" s="1"/>
  <c r="X3" i="8"/>
  <c r="U16" i="14" s="1"/>
  <c r="W3" i="8"/>
  <c r="T16" i="14" s="1"/>
  <c r="V3" i="8"/>
  <c r="S16" i="14" s="1"/>
  <c r="U3" i="8"/>
  <c r="R16" i="14" s="1"/>
  <c r="T3" i="8"/>
  <c r="Q16" i="14" s="1"/>
  <c r="S3" i="8"/>
  <c r="P16" i="14" s="1"/>
  <c r="R3" i="8"/>
  <c r="O16" i="14" s="1"/>
  <c r="Q3" i="8"/>
  <c r="N16" i="14" s="1"/>
  <c r="P3" i="8"/>
  <c r="M16" i="14" s="1"/>
  <c r="O3" i="8"/>
  <c r="L16" i="14" s="1"/>
  <c r="N3" i="8"/>
  <c r="K16" i="14" s="1"/>
  <c r="M3" i="8"/>
  <c r="J16" i="14" s="1"/>
  <c r="L3" i="8"/>
  <c r="I16" i="14" s="1"/>
  <c r="K3" i="8"/>
  <c r="H16" i="14" s="1"/>
  <c r="J3" i="8"/>
  <c r="G16" i="14" s="1"/>
  <c r="I3" i="8"/>
  <c r="F16" i="14" s="1"/>
  <c r="H3" i="8"/>
  <c r="E16" i="14" s="1"/>
  <c r="G3" i="8"/>
  <c r="D16" i="14" s="1"/>
  <c r="F3" i="8"/>
  <c r="C16" i="14" s="1"/>
  <c r="E3" i="8"/>
  <c r="B16" i="14" s="1"/>
  <c r="AD3" i="7"/>
  <c r="AA15" i="14" s="1"/>
  <c r="AC3" i="7"/>
  <c r="Z15" i="14" s="1"/>
  <c r="AB3" i="7"/>
  <c r="Y15" i="14" s="1"/>
  <c r="AA3" i="7"/>
  <c r="X15" i="14" s="1"/>
  <c r="Y3" i="7"/>
  <c r="V15" i="14" s="1"/>
  <c r="X3" i="7"/>
  <c r="U15" i="14" s="1"/>
  <c r="W3" i="7"/>
  <c r="T15" i="14" s="1"/>
  <c r="V3" i="7"/>
  <c r="S15" i="14" s="1"/>
  <c r="U3" i="7"/>
  <c r="R15" i="14" s="1"/>
  <c r="T3" i="7"/>
  <c r="Q15" i="14" s="1"/>
  <c r="S3" i="7"/>
  <c r="P15" i="14" s="1"/>
  <c r="R3" i="7"/>
  <c r="O15" i="14" s="1"/>
  <c r="Q3" i="7"/>
  <c r="N15" i="14" s="1"/>
  <c r="P3" i="7"/>
  <c r="M15" i="14" s="1"/>
  <c r="O3" i="7"/>
  <c r="L15" i="14" s="1"/>
  <c r="N3" i="7"/>
  <c r="K15" i="14" s="1"/>
  <c r="M3" i="7"/>
  <c r="J15" i="14" s="1"/>
  <c r="L3" i="7"/>
  <c r="I15" i="14" s="1"/>
  <c r="K3" i="7"/>
  <c r="H15" i="14" s="1"/>
  <c r="J3" i="7"/>
  <c r="G15" i="14" s="1"/>
  <c r="I3" i="7"/>
  <c r="F15" i="14" s="1"/>
  <c r="H3" i="7"/>
  <c r="E15" i="14" s="1"/>
  <c r="G3" i="7"/>
  <c r="D15" i="14" s="1"/>
  <c r="F3" i="7"/>
  <c r="C15" i="14" s="1"/>
  <c r="E3" i="7"/>
  <c r="B15" i="14" s="1"/>
  <c r="AC3" i="6"/>
  <c r="Z14" i="14" s="1"/>
  <c r="AB3" i="6"/>
  <c r="Y14" i="14" s="1"/>
  <c r="AA3" i="6"/>
  <c r="X14" i="14" s="1"/>
  <c r="Y3" i="6"/>
  <c r="V14" i="14" s="1"/>
  <c r="X3" i="6"/>
  <c r="U14" i="14" s="1"/>
  <c r="W3" i="6"/>
  <c r="T14" i="14" s="1"/>
  <c r="V3" i="6"/>
  <c r="S14" i="14" s="1"/>
  <c r="U3" i="6"/>
  <c r="R14" i="14" s="1"/>
  <c r="T3" i="6"/>
  <c r="Q14" i="14" s="1"/>
  <c r="S3" i="6"/>
  <c r="P14" i="14" s="1"/>
  <c r="R3" i="6"/>
  <c r="O14" i="14" s="1"/>
  <c r="Q3" i="6"/>
  <c r="N14" i="14" s="1"/>
  <c r="P3" i="6"/>
  <c r="M14" i="14" s="1"/>
  <c r="O3" i="6"/>
  <c r="L14" i="14" s="1"/>
  <c r="N3" i="6"/>
  <c r="K14" i="14" s="1"/>
  <c r="M3" i="6"/>
  <c r="J14" i="14" s="1"/>
  <c r="L3" i="6"/>
  <c r="I14" i="14" s="1"/>
  <c r="K3" i="6"/>
  <c r="H14" i="14" s="1"/>
  <c r="J3" i="6"/>
  <c r="G14" i="14" s="1"/>
  <c r="I3" i="6"/>
  <c r="F14" i="14" s="1"/>
  <c r="H3" i="6"/>
  <c r="E14" i="14" s="1"/>
  <c r="G3" i="6"/>
  <c r="D14" i="14" s="1"/>
  <c r="F3" i="6"/>
  <c r="C14" i="14" s="1"/>
  <c r="E3" i="6"/>
  <c r="B14" i="14" s="1"/>
  <c r="AC3" i="5"/>
  <c r="Z13" i="14" s="1"/>
  <c r="AB3" i="5"/>
  <c r="Y13" i="14" s="1"/>
  <c r="AA3" i="5"/>
  <c r="X13" i="14" s="1"/>
  <c r="Y3" i="5"/>
  <c r="V13" i="14" s="1"/>
  <c r="X3" i="5"/>
  <c r="U13" i="14" s="1"/>
  <c r="W3" i="5"/>
  <c r="T13" i="14" s="1"/>
  <c r="V3" i="5"/>
  <c r="S13" i="14" s="1"/>
  <c r="U3" i="5"/>
  <c r="R13" i="14" s="1"/>
  <c r="T3" i="5"/>
  <c r="Q13" i="14" s="1"/>
  <c r="S3" i="5"/>
  <c r="P13" i="14" s="1"/>
  <c r="R3" i="5"/>
  <c r="O13" i="14" s="1"/>
  <c r="Q3" i="5"/>
  <c r="N13" i="14" s="1"/>
  <c r="P3" i="5"/>
  <c r="M13" i="14" s="1"/>
  <c r="O3" i="5"/>
  <c r="L13" i="14" s="1"/>
  <c r="N3" i="5"/>
  <c r="K13" i="14" s="1"/>
  <c r="M3" i="5"/>
  <c r="J13" i="14" s="1"/>
  <c r="L3" i="5"/>
  <c r="I13" i="14" s="1"/>
  <c r="K3" i="5"/>
  <c r="H13" i="14" s="1"/>
  <c r="J3" i="5"/>
  <c r="G13" i="14" s="1"/>
  <c r="I3" i="5"/>
  <c r="F13" i="14" s="1"/>
  <c r="H3" i="5"/>
  <c r="E13" i="14" s="1"/>
  <c r="G3" i="5"/>
  <c r="D13" i="14" s="1"/>
  <c r="F3" i="5"/>
  <c r="C13" i="14" s="1"/>
  <c r="E3" i="5"/>
  <c r="B13" i="14" s="1"/>
  <c r="AC3" i="4"/>
  <c r="Z12" i="14" s="1"/>
  <c r="AB3" i="4"/>
  <c r="Y12" i="14" s="1"/>
  <c r="AA3" i="4"/>
  <c r="X12" i="14" s="1"/>
  <c r="Y3" i="4"/>
  <c r="V12" i="14" s="1"/>
  <c r="X3" i="4"/>
  <c r="U12" i="14" s="1"/>
  <c r="W3" i="4"/>
  <c r="T12" i="14" s="1"/>
  <c r="V3" i="4"/>
  <c r="S12" i="14" s="1"/>
  <c r="U3" i="4"/>
  <c r="R12" i="14" s="1"/>
  <c r="T3" i="4"/>
  <c r="Q12" i="14" s="1"/>
  <c r="S3" i="4"/>
  <c r="P12" i="14" s="1"/>
  <c r="R3" i="4"/>
  <c r="O12" i="14" s="1"/>
  <c r="Q3" i="4"/>
  <c r="N12" i="14" s="1"/>
  <c r="P3" i="4"/>
  <c r="M12" i="14" s="1"/>
  <c r="O3" i="4"/>
  <c r="L12" i="14" s="1"/>
  <c r="N3" i="4"/>
  <c r="K12" i="14" s="1"/>
  <c r="M3" i="4"/>
  <c r="J12" i="14" s="1"/>
  <c r="L3" i="4"/>
  <c r="I12" i="14" s="1"/>
  <c r="K3" i="4"/>
  <c r="H12" i="14" s="1"/>
  <c r="J3" i="4"/>
  <c r="G12" i="14" s="1"/>
  <c r="I3" i="4"/>
  <c r="F12" i="14" s="1"/>
  <c r="H3" i="4"/>
  <c r="E12" i="14" s="1"/>
  <c r="G3" i="4"/>
  <c r="D12" i="14" s="1"/>
  <c r="F3" i="4"/>
  <c r="C12" i="14" s="1"/>
  <c r="E3" i="4"/>
  <c r="B12" i="14" s="1"/>
  <c r="AC3" i="3"/>
  <c r="Z11" i="14" s="1"/>
  <c r="AB3" i="3"/>
  <c r="Y11" i="14" s="1"/>
  <c r="AA3" i="3"/>
  <c r="X11" i="14" s="1"/>
  <c r="Y3" i="3"/>
  <c r="V11" i="14" s="1"/>
  <c r="X3" i="3"/>
  <c r="U11" i="14" s="1"/>
  <c r="W3" i="3"/>
  <c r="T11" i="14" s="1"/>
  <c r="V3" i="3"/>
  <c r="S11" i="14" s="1"/>
  <c r="U3" i="3"/>
  <c r="R11" i="14" s="1"/>
  <c r="T3" i="3"/>
  <c r="Q11" i="14" s="1"/>
  <c r="S3" i="3"/>
  <c r="P11" i="14" s="1"/>
  <c r="R3" i="3"/>
  <c r="O11" i="14" s="1"/>
  <c r="Q3" i="3"/>
  <c r="N11" i="14" s="1"/>
  <c r="P3" i="3"/>
  <c r="M11" i="14" s="1"/>
  <c r="O3" i="3"/>
  <c r="L11" i="14" s="1"/>
  <c r="N3" i="3"/>
  <c r="K11" i="14" s="1"/>
  <c r="M3" i="3"/>
  <c r="J11" i="14" s="1"/>
  <c r="L3" i="3"/>
  <c r="I11" i="14" s="1"/>
  <c r="K3" i="3"/>
  <c r="H11" i="14" s="1"/>
  <c r="J3" i="3"/>
  <c r="G11" i="14" s="1"/>
  <c r="I3" i="3"/>
  <c r="F11" i="14" s="1"/>
  <c r="H3" i="3"/>
  <c r="E11" i="14" s="1"/>
  <c r="G3" i="3"/>
  <c r="D11" i="14" s="1"/>
  <c r="F3" i="3"/>
  <c r="C11" i="14" s="1"/>
  <c r="E3" i="3"/>
  <c r="B11" i="14" s="1"/>
  <c r="AC3" i="2"/>
  <c r="Z10" i="14" s="1"/>
  <c r="AB3" i="2"/>
  <c r="Y10" i="14" s="1"/>
  <c r="AA3" i="2"/>
  <c r="X10" i="14" s="1"/>
  <c r="Y3" i="2"/>
  <c r="V10" i="14" s="1"/>
  <c r="X3" i="2"/>
  <c r="U10" i="14" s="1"/>
  <c r="W3" i="2"/>
  <c r="T10" i="14" s="1"/>
  <c r="V3" i="2"/>
  <c r="S10" i="14" s="1"/>
  <c r="U3" i="2"/>
  <c r="R10" i="14" s="1"/>
  <c r="T3" i="2"/>
  <c r="Q10" i="14" s="1"/>
  <c r="S3" i="2"/>
  <c r="P10" i="14" s="1"/>
  <c r="R3" i="2"/>
  <c r="O10" i="14" s="1"/>
  <c r="Q3" i="2"/>
  <c r="N10" i="14" s="1"/>
  <c r="P3" i="2"/>
  <c r="M10" i="14" s="1"/>
  <c r="O3" i="2"/>
  <c r="L10" i="14" s="1"/>
  <c r="N3" i="2"/>
  <c r="K10" i="14" s="1"/>
  <c r="M3" i="2"/>
  <c r="J10" i="14" s="1"/>
  <c r="L3" i="2"/>
  <c r="I10" i="14" s="1"/>
  <c r="K3" i="2"/>
  <c r="H10" i="14" s="1"/>
  <c r="J3" i="2"/>
  <c r="G10" i="14" s="1"/>
  <c r="I3" i="2"/>
  <c r="F10" i="14" s="1"/>
  <c r="H3" i="2"/>
  <c r="E10" i="14" s="1"/>
  <c r="G3" i="2"/>
  <c r="D10" i="14" s="1"/>
  <c r="F3" i="2"/>
  <c r="C10" i="14" s="1"/>
  <c r="E3" i="2"/>
  <c r="B10" i="14" s="1"/>
  <c r="AD3" i="13" l="1"/>
  <c r="AA20" i="14" s="1"/>
  <c r="AD3" i="12"/>
  <c r="AA19" i="14" s="1"/>
  <c r="AD3" i="8"/>
  <c r="AA16" i="14" s="1"/>
  <c r="AD3" i="6"/>
  <c r="AA14" i="14" s="1"/>
  <c r="AD3" i="5"/>
  <c r="AA13" i="14" s="1"/>
  <c r="AD3" i="4"/>
  <c r="AA12" i="14" s="1"/>
  <c r="AD3" i="3"/>
  <c r="AA11" i="14" s="1"/>
  <c r="AD3" i="2"/>
  <c r="AA10" i="14" s="1"/>
  <c r="AD3" i="11"/>
  <c r="AA18" i="14" s="1"/>
  <c r="AC3" i="1"/>
  <c r="Z9" i="14" s="1"/>
  <c r="AB3" i="1"/>
  <c r="Y9" i="14" s="1"/>
  <c r="AA3" i="1"/>
  <c r="X9" i="14" s="1"/>
  <c r="X21" i="14" s="1"/>
  <c r="Y3" i="1"/>
  <c r="V9" i="14" s="1"/>
  <c r="V21" i="14" s="1"/>
  <c r="X3" i="1"/>
  <c r="U9" i="14" s="1"/>
  <c r="U21" i="14" s="1"/>
  <c r="W3" i="1"/>
  <c r="T9" i="14" s="1"/>
  <c r="T21" i="14" s="1"/>
  <c r="V3" i="1"/>
  <c r="S9" i="14" s="1"/>
  <c r="S21" i="14" s="1"/>
  <c r="U3" i="1"/>
  <c r="R9" i="14" s="1"/>
  <c r="R21" i="14" s="1"/>
  <c r="T3" i="1"/>
  <c r="Q9" i="14" s="1"/>
  <c r="Q21" i="14" s="1"/>
  <c r="S3" i="1"/>
  <c r="P9" i="14" s="1"/>
  <c r="P21" i="14" s="1"/>
  <c r="R3" i="1"/>
  <c r="O9" i="14" s="1"/>
  <c r="O21" i="14" s="1"/>
  <c r="Q3" i="1"/>
  <c r="N9" i="14" s="1"/>
  <c r="N21" i="14" s="1"/>
  <c r="P3" i="1"/>
  <c r="M9" i="14" s="1"/>
  <c r="M21" i="14" s="1"/>
  <c r="O3" i="1"/>
  <c r="L9" i="14" s="1"/>
  <c r="L21" i="14" s="1"/>
  <c r="N3" i="1"/>
  <c r="K9" i="14" s="1"/>
  <c r="K21" i="14" s="1"/>
  <c r="M3" i="1"/>
  <c r="J9" i="14" s="1"/>
  <c r="J21" i="14" s="1"/>
  <c r="L3" i="1"/>
  <c r="I9" i="14" s="1"/>
  <c r="I21" i="14" s="1"/>
  <c r="K3" i="1"/>
  <c r="H9" i="14" s="1"/>
  <c r="H21" i="14" s="1"/>
  <c r="J3" i="1"/>
  <c r="G9" i="14" s="1"/>
  <c r="G21" i="14" s="1"/>
  <c r="I3" i="1"/>
  <c r="F9" i="14" s="1"/>
  <c r="F21" i="14" s="1"/>
  <c r="H3" i="1"/>
  <c r="E9" i="14" s="1"/>
  <c r="E21" i="14" s="1"/>
  <c r="G3" i="1"/>
  <c r="D9" i="14" s="1"/>
  <c r="D21" i="14" s="1"/>
  <c r="F3" i="1"/>
  <c r="C9" i="14" s="1"/>
  <c r="C21" i="14" s="1"/>
  <c r="E3" i="1"/>
  <c r="B9" i="14" s="1"/>
  <c r="B21" i="14" s="1"/>
  <c r="Z21" i="14" l="1"/>
  <c r="Y21" i="14"/>
  <c r="AD3" i="1"/>
  <c r="AA9" i="14" s="1"/>
  <c r="AA21" i="14" s="1"/>
</calcChain>
</file>

<file path=xl/sharedStrings.xml><?xml version="1.0" encoding="utf-8"?>
<sst xmlns="http://schemas.openxmlformats.org/spreadsheetml/2006/main" count="877" uniqueCount="89">
  <si>
    <t>LISTA PRZYJĘTYCH SKŁADEK W STYCZNIU 2023 R.</t>
  </si>
  <si>
    <t>Lp.</t>
  </si>
  <si>
    <t>Dnia</t>
  </si>
  <si>
    <t>NUMER 
KARTY WĘDKARSKIEJ</t>
  </si>
  <si>
    <t>NAZWISKO I IMIĘ</t>
  </si>
  <si>
    <t>NUMER ZEZWOLENIA</t>
  </si>
  <si>
    <t>HOLOGRAM ZEZW.</t>
  </si>
  <si>
    <t>SKŁADKI CZŁONKOWSKIE</t>
  </si>
  <si>
    <t>SKŁADKI OKRĘGOWE</t>
  </si>
  <si>
    <t>WODY GÓRSKIE</t>
  </si>
  <si>
    <t>WPISOWE</t>
  </si>
  <si>
    <t>LEGITY                   MACJE</t>
  </si>
  <si>
    <t>RAZEM</t>
  </si>
  <si>
    <t>HALOGRAMY</t>
  </si>
  <si>
    <t>BEZPŁATNA</t>
  </si>
  <si>
    <t>Podstawowa</t>
  </si>
  <si>
    <t xml:space="preserve">Srebrna odznaka PZW                                            </t>
  </si>
  <si>
    <t xml:space="preserve">Złota odznaka PZW                                         </t>
  </si>
  <si>
    <t>Niepełnosprawni</t>
  </si>
  <si>
    <t xml:space="preserve">Młodzież 
(17-24 lata)                                 </t>
  </si>
  <si>
    <t xml:space="preserve">Wieńce               </t>
  </si>
  <si>
    <t>Uczestnik 
(do 16 lat)</t>
  </si>
  <si>
    <t>CZŁONEK ZWYCZAJNY</t>
  </si>
  <si>
    <t>CZŁONEK UCZESTNIK</t>
  </si>
  <si>
    <t>PŁATNA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</si>
  <si>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</si>
  <si>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</si>
  <si>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</si>
  <si>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</si>
  <si>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</si>
  <si>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</si>
  <si>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</si>
  <si>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</si>
  <si>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</si>
  <si>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</si>
  <si>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</si>
  <si>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</si>
  <si>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</si>
  <si>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</si>
  <si>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</si>
  <si>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</si>
  <si>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</si>
  <si>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</si>
  <si>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</si>
  <si>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</si>
  <si>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</si>
  <si>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</si>
  <si>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</si>
  <si>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</si>
  <si>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</si>
  <si>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</si>
  <si>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</si>
  <si>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</si>
  <si>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</si>
  <si>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Podsumowanie miesiąca</t>
  </si>
  <si>
    <t>LISTA PRZYJĘTYCH SKŁADEK W LUTYM 2023 R.</t>
  </si>
  <si>
    <t>LISTA PRZYJĘTYCH SKŁADEK W MARCU 2023 R.</t>
  </si>
  <si>
    <t>LISTA PRZYJĘTYCH SKŁADEK W KWIETNIU 2023 R.</t>
  </si>
  <si>
    <t>LISTA PRZYJĘTYCH SKŁADEK W MAJU 2023 R.</t>
  </si>
  <si>
    <t>LISTA PRZYJĘTYCH SKŁADEK W CZERWCU 2023 R.</t>
  </si>
  <si>
    <t>LISTA PRZYJĘTYCH SKŁADEK W LIPCU 2023 R.</t>
  </si>
  <si>
    <t>LISTA PRZYJĘTYCH SKŁADEK W SIERPNIU 2023 R.</t>
  </si>
  <si>
    <t>LISTA PRZYJĘTYCH SKŁADEK WE WRZEŚNIU 2023 R.</t>
  </si>
  <si>
    <t>LISTA PRZYJĘTYCH SKŁADEK W PAŹDZIERNIKU 2023 R.</t>
  </si>
  <si>
    <t>LISTA PRZYJĘTYCH SKŁADEK W LISTOPADZIE 2023 R.</t>
  </si>
  <si>
    <t>LISTA PRZYJĘTYCH SKŁADEK W GRUDNIU 2023 R.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</si>
  <si>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</si>
  <si>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</si>
  <si>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</si>
  <si>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</si>
  <si>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</si>
  <si>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</si>
  <si>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</si>
  <si>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</si>
  <si>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</si>
  <si>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</si>
  <si>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</si>
  <si>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</si>
  <si>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</si>
  <si>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PODSUMOWANIE LIST SKŁADEK W 2023 R.</t>
  </si>
  <si>
    <t>PODSUMOWANIE</t>
  </si>
  <si>
    <t>LICZBA ZEZWOLEŃ</t>
  </si>
  <si>
    <t>UCZESTNIK NOWO WSTĘPUJĄCY</t>
  </si>
  <si>
    <t>AD</t>
  </si>
  <si>
    <t>RAZEM WARTOŚĆ</t>
  </si>
  <si>
    <t>ULGA I                       srebrna odznaka</t>
  </si>
  <si>
    <t xml:space="preserve">ULGA II                   wiek k.-60 m.-65 </t>
  </si>
  <si>
    <t>ULGA III  złota, niepełnosprawni</t>
  </si>
  <si>
    <t>ULGA IV wieńce, młodzi.uczestnik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</si>
</sst>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 textRotation="90"/>
      <protection hidden="1"/>
    </xf>
    <xf numFmtId="0" fontId="3" fillId="0" borderId="2" xfId="0" applyFont="1" applyFill="1" applyBorder="1" applyAlignment="1" applyProtection="1">
      <alignment horizontal="center" vertical="center" textRotation="90" wrapText="1"/>
      <protection hidden="1"/>
    </xf>
    <xf numFmtId="0" fontId="3" fillId="0" borderId="0" xfId="0" applyFont="1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Fill="1" applyBorder="1" applyAlignment="1" applyProtection="1">
      <alignment horizontal="center" vertical="center" textRotation="90"/>
      <protection hidden="1"/>
    </xf>
    <xf numFmtId="0" fontId="3" fillId="0" borderId="12" xfId="0" applyFont="1" applyFill="1" applyBorder="1" applyAlignment="1" applyProtection="1">
      <alignment horizontal="center" vertical="center" textRotation="90" wrapText="1"/>
      <protection hidden="1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7" xfId="0" applyNumberFormat="1" applyBorder="1" applyProtection="1">
      <protection locked="0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Protection="1">
      <protection hidden="1"/>
    </xf>
    <xf numFmtId="0" fontId="3" fillId="0" borderId="2" xfId="0" applyFont="1" applyFill="1" applyBorder="1" applyAlignment="1" applyProtection="1">
      <alignment horizontal="center" vertical="center" textRotation="90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center" vertical="center"/>
      <protection hidden="1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 textRotation="90" wrapText="1"/>
      <protection hidden="1"/>
    </xf>
    <xf numFmtId="0" fontId="3" fillId="0" borderId="11" xfId="0" applyFont="1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Fill="1" applyBorder="1" applyAlignment="1" applyProtection="1">
      <alignment horizontal="center" vertical="center" textRotation="90" wrapText="1"/>
      <protection hidden="1"/>
    </xf>
    <xf numFmtId="0" fontId="7" fillId="0" borderId="14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 textRotation="90"/>
      <protection hidden="1"/>
    </xf>
    <xf numFmtId="0" fontId="4" fillId="0" borderId="6" xfId="0" applyFont="1" applyFill="1" applyBorder="1" applyAlignment="1" applyProtection="1">
      <alignment horizontal="center" vertical="center" textRotation="90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textRotation="90" wrapText="1"/>
      <protection hidden="1"/>
    </xf>
    <xf numFmtId="0" fontId="6" fillId="0" borderId="6" xfId="0" applyFont="1" applyFill="1" applyBorder="1" applyAlignment="1" applyProtection="1">
      <alignment horizontal="center" vertical="center" textRotation="90" wrapText="1"/>
      <protection hidden="1"/>
    </xf>
    <xf numFmtId="0" fontId="6" fillId="0" borderId="8" xfId="0" applyFont="1" applyFill="1" applyBorder="1" applyAlignment="1" applyProtection="1">
      <alignment horizontal="center" vertical="center" textRotation="90" wrapText="1"/>
      <protection hidden="1"/>
    </xf>
    <xf numFmtId="0" fontId="3" fillId="2" borderId="2" xfId="0" applyFont="1" applyFill="1" applyBorder="1" applyAlignment="1" applyProtection="1">
      <alignment horizontal="center" vertical="center" textRotation="90" wrapText="1"/>
      <protection hidden="1"/>
    </xf>
    <xf numFmtId="0" fontId="0" fillId="2" borderId="6" xfId="0" applyFill="1" applyBorder="1" applyAlignment="1" applyProtection="1">
      <alignment horizontal="center" vertical="center" textRotation="90" wrapText="1"/>
      <protection hidden="1"/>
    </xf>
    <xf numFmtId="0" fontId="0" fillId="2" borderId="8" xfId="0" applyFill="1" applyBorder="1" applyAlignment="1" applyProtection="1">
      <alignment horizontal="center" vertical="center" textRotation="90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Fill="1" applyBorder="1" applyAlignment="1" applyProtection="1">
      <alignment horizontal="center" vertical="center" textRotation="90" wrapText="1"/>
      <protection hidden="1"/>
    </xf>
    <xf numFmtId="0" fontId="3" fillId="0" borderId="6" xfId="0" applyFont="1" applyFill="1" applyBorder="1" applyAlignment="1" applyProtection="1">
      <alignment horizontal="center" vertical="center" textRotation="90" wrapText="1"/>
      <protection hidden="1"/>
    </xf>
    <xf numFmtId="0" fontId="0" fillId="0" borderId="6" xfId="0" applyFill="1" applyBorder="1" applyAlignment="1" applyProtection="1">
      <alignment horizontal="center" vertical="center" textRotation="90" wrapText="1"/>
      <protection hidden="1"/>
    </xf>
    <xf numFmtId="0" fontId="0" fillId="0" borderId="8" xfId="0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482">
    <dxf>
      <font>
        <color theme="0"/>
      </font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border>
        <top style="medium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protection locked="1" hidden="1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wholeTable" dxfId="481"/>
    </tableStyle>
  </tableStyles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_1" displayName="LISTA_1" ref="A7:AD10" totalsRowShown="0" headerRowDxfId="480" dataDxfId="478" headerRowBorderDxfId="479" tableBorderDxfId="477" totalsRowBorderDxfId="476">
  <tableColumns count="30">
    <tableColumn id="1" xr3:uid="{00000000-0010-0000-0000-000001000000}" name="A" dataDxfId="475"/>
    <tableColumn id="2" xr3:uid="{00000000-0010-0000-0000-000002000000}" name="B" dataDxfId="474"/>
    <tableColumn id="3" xr3:uid="{00000000-0010-0000-0000-000003000000}" name="C" dataDxfId="473"/>
    <tableColumn id="4" xr3:uid="{00000000-0010-0000-0000-000004000000}" name="D" dataDxfId="472"/>
    <tableColumn id="5" xr3:uid="{00000000-0010-0000-0000-000005000000}" name="E" dataDxfId="471"/>
    <tableColumn id="6" xr3:uid="{00000000-0010-0000-0000-000006000000}" name="F" dataDxfId="470">
      <calculatedColumnFormula>IF(SUM(LISTA_1[[#This Row],[N]:[R]])&gt;0,1,"")</calculatedColumnFormula>
    </tableColumn>
    <tableColumn id="7" xr3:uid="{00000000-0010-0000-0000-000007000000}" name="G" dataDxfId="469"/>
    <tableColumn id="8" xr3:uid="{00000000-0010-0000-0000-000008000000}" name="H" dataDxfId="468"/>
    <tableColumn id="9" xr3:uid="{00000000-0010-0000-0000-000009000000}" name="I" dataDxfId="467"/>
    <tableColumn id="10" xr3:uid="{00000000-0010-0000-0000-00000A000000}" name="J" dataDxfId="466"/>
    <tableColumn id="11" xr3:uid="{00000000-0010-0000-0000-00000B000000}" name="K" dataDxfId="465"/>
    <tableColumn id="12" xr3:uid="{00000000-0010-0000-0000-00000C000000}" name="L" dataDxfId="464"/>
    <tableColumn id="13" xr3:uid="{00000000-0010-0000-0000-00000D000000}" name="M" dataDxfId="463"/>
    <tableColumn id="14" xr3:uid="{00000000-0010-0000-0000-00000E000000}" name="N" dataDxfId="462"/>
    <tableColumn id="15" xr3:uid="{00000000-0010-0000-0000-00000F000000}" name="O" dataDxfId="461"/>
    <tableColumn id="16" xr3:uid="{00000000-0010-0000-0000-000010000000}" name="P" dataDxfId="460"/>
    <tableColumn id="17" xr3:uid="{00000000-0010-0000-0000-000011000000}" name="Q" dataDxfId="459"/>
    <tableColumn id="18" xr3:uid="{00000000-0010-0000-0000-000012000000}" name="R" dataDxfId="458"/>
    <tableColumn id="19" xr3:uid="{00000000-0010-0000-0000-000013000000}" name="S" dataDxfId="457"/>
    <tableColumn id="20" xr3:uid="{00000000-0010-0000-0000-000014000000}" name="T" dataDxfId="456"/>
    <tableColumn id="21" xr3:uid="{00000000-0010-0000-0000-000015000000}" name="U" dataDxfId="455"/>
    <tableColumn id="22" xr3:uid="{00000000-0010-0000-0000-000016000000}" name="V" dataDxfId="454"/>
    <tableColumn id="23" xr3:uid="{00000000-0010-0000-0000-000017000000}" name="W" dataDxfId="453"/>
    <tableColumn id="24" xr3:uid="{00000000-0010-0000-0000-000018000000}" name="X" dataDxfId="452">
      <calculatedColumnFormula>IF(SUM(LISTA_1[[#This Row],[S]:[W]])&gt;0,1,"")</calculatedColumnFormula>
    </tableColumn>
    <tableColumn id="25" xr3:uid="{00000000-0010-0000-0000-000019000000}" name="Y" dataDxfId="451"/>
    <tableColumn id="30" xr3:uid="{00000000-0010-0000-0000-00001E000000}" name="Z" dataDxfId="450"/>
    <tableColumn id="26" xr3:uid="{00000000-0010-0000-0000-00001A000000}" name="AA" dataDxfId="449"/>
    <tableColumn id="27" xr3:uid="{00000000-0010-0000-0000-00001B000000}" name="AB" dataDxfId="448"/>
    <tableColumn id="28" xr3:uid="{00000000-0010-0000-0000-00001C000000}" name="AC" dataDxfId="447"/>
    <tableColumn id="29" xr3:uid="{00000000-0010-0000-0000-00001D000000}" name="AD" dataDxfId="446">
      <calculatedColumnFormula>(LISTA_1[[#This Row],[G]]*$G$5)+(LISTA_1[[#This Row],[H]]*$H$5)+(LISTA_1[[#This Row],[I]]*$I$5)+(LISTA_1[[#This Row],[J]]*$J$5)+(LISTA_1[[#This Row],[K]]*$K$5)+(LISTA_1[[#This Row],[L]]*$L$5)+(LISTA_1[[#This Row],[M]]*$M$5)+(LISTA_1[[#This Row],[N]]*$N$5)+(LISTA_1[[#This Row],[O]]*$O$5)+(LISTA_1[[#This Row],[P]]*$P$5)+(LISTA_1[[#This Row],[Q]]*$Q$5)+(LISTA_1[[#This Row],[R]]*$R$5)+(LISTA_1[[#This Row],[S]]*$S$5)+(LISTA_1[[#This Row],[T]]*$T$5)+(LISTA_1[[#This Row],[U]]*$U$5)+(LISTA_1[[#This Row],[V]]*$V$5)+(LISTA_1[[#This Row],[W]]*$W$5)+(LISTA_1[[#This Row],[Y]]*$Y$5)+(LISTA_1[[#This Row],[Z]]*$Z$5)+(LISTA_1[[#This Row],[AA]]*$AA$5)+(LISTA_1[[#This Row],[AB]]*$AB$5)</calculatedColumnFormula>
    </tableColumn>
  </tableColumns>
  <tableStyleInfo name="TableStyleLight1"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LISTA_10" displayName="LISTA_10" ref="A7:AD10" totalsRowShown="0" headerRowDxfId="165" dataDxfId="163" headerRowBorderDxfId="164" tableBorderDxfId="162" totalsRowBorderDxfId="161">
  <tableColumns count="30">
    <tableColumn id="1" xr3:uid="{00000000-0010-0000-0900-000001000000}" name="A" dataDxfId="160"/>
    <tableColumn id="2" xr3:uid="{00000000-0010-0000-0900-000002000000}" name="B" dataDxfId="159"/>
    <tableColumn id="3" xr3:uid="{00000000-0010-0000-0900-000003000000}" name="C" dataDxfId="158"/>
    <tableColumn id="4" xr3:uid="{00000000-0010-0000-0900-000004000000}" name="D" dataDxfId="157"/>
    <tableColumn id="5" xr3:uid="{00000000-0010-0000-0900-000005000000}" name="E" dataDxfId="156"/>
    <tableColumn id="6" xr3:uid="{00000000-0010-0000-0900-000006000000}" name="F" dataDxfId="155">
      <calculatedColumnFormula>IF(SUM(LISTA_10[[#This Row],[N]:[R]])&gt;0,1,"")</calculatedColumnFormula>
    </tableColumn>
    <tableColumn id="7" xr3:uid="{00000000-0010-0000-0900-000007000000}" name="G" dataDxfId="154"/>
    <tableColumn id="8" xr3:uid="{00000000-0010-0000-0900-000008000000}" name="H" dataDxfId="153"/>
    <tableColumn id="9" xr3:uid="{00000000-0010-0000-0900-000009000000}" name="I" dataDxfId="152"/>
    <tableColumn id="10" xr3:uid="{00000000-0010-0000-0900-00000A000000}" name="J" dataDxfId="151"/>
    <tableColumn id="11" xr3:uid="{00000000-0010-0000-0900-00000B000000}" name="K" dataDxfId="150"/>
    <tableColumn id="12" xr3:uid="{00000000-0010-0000-0900-00000C000000}" name="L" dataDxfId="149"/>
    <tableColumn id="13" xr3:uid="{00000000-0010-0000-0900-00000D000000}" name="M" dataDxfId="148"/>
    <tableColumn id="14" xr3:uid="{00000000-0010-0000-0900-00000E000000}" name="N" dataDxfId="147"/>
    <tableColumn id="15" xr3:uid="{00000000-0010-0000-0900-00000F000000}" name="O" dataDxfId="146"/>
    <tableColumn id="16" xr3:uid="{00000000-0010-0000-0900-000010000000}" name="P" dataDxfId="145"/>
    <tableColumn id="17" xr3:uid="{00000000-0010-0000-0900-000011000000}" name="Q" dataDxfId="144"/>
    <tableColumn id="18" xr3:uid="{00000000-0010-0000-0900-000012000000}" name="R" dataDxfId="143"/>
    <tableColumn id="19" xr3:uid="{00000000-0010-0000-0900-000013000000}" name="S" dataDxfId="142"/>
    <tableColumn id="20" xr3:uid="{00000000-0010-0000-0900-000014000000}" name="T" dataDxfId="141"/>
    <tableColumn id="21" xr3:uid="{00000000-0010-0000-0900-000015000000}" name="U" dataDxfId="140"/>
    <tableColumn id="22" xr3:uid="{00000000-0010-0000-0900-000016000000}" name="V" dataDxfId="139"/>
    <tableColumn id="23" xr3:uid="{00000000-0010-0000-0900-000017000000}" name="W" dataDxfId="138"/>
    <tableColumn id="24" xr3:uid="{00000000-0010-0000-0900-000018000000}" name="X" dataDxfId="137">
      <calculatedColumnFormula>IF(SUM(LISTA_10[[#This Row],[S]:[W]])&gt;0,1,"")</calculatedColumnFormula>
    </tableColumn>
    <tableColumn id="25" xr3:uid="{00000000-0010-0000-0900-000019000000}" name="Y" dataDxfId="136"/>
    <tableColumn id="30" xr3:uid="{00000000-0010-0000-0900-00001E000000}" name="Z" dataDxfId="135"/>
    <tableColumn id="26" xr3:uid="{00000000-0010-0000-0900-00001A000000}" name="AA" dataDxfId="134"/>
    <tableColumn id="27" xr3:uid="{00000000-0010-0000-0900-00001B000000}" name="AB" dataDxfId="133"/>
    <tableColumn id="28" xr3:uid="{00000000-0010-0000-0900-00001C000000}" name="AC" dataDxfId="132"/>
    <tableColumn id="29" xr3:uid="{00000000-0010-0000-0900-00001D000000}" name="AD" dataDxfId="131">
      <calculatedColumnFormula>(LISTA_10[[#This Row],[G]]*$G$5)+(LISTA_10[[#This Row],[H]]*$H$5)+(LISTA_10[[#This Row],[I]]*$I$5)+(LISTA_10[[#This Row],[J]]*$J$5)+(LISTA_10[[#This Row],[K]]*$K$5)+(LISTA_10[[#This Row],[L]]*$L$5)+(LISTA_10[[#This Row],[M]]*$M$5)+(LISTA_10[[#This Row],[N]]*$N$5)+(LISTA_10[[#This Row],[O]]*$O$5)+(LISTA_10[[#This Row],[P]]*$P$5)+(LISTA_10[[#This Row],[Q]]*$Q$5)+(LISTA_10[[#This Row],[R]]*$R$5)+(LISTA_10[[#This Row],[S]]*$S$5)+(LISTA_10[[#This Row],[T]]*$T$5)+(LISTA_10[[#This Row],[U]]*$U$5)+(LISTA_10[[#This Row],[V]]*$V$5)+(LISTA_10[[#This Row],[W]]*$W$5)+(LISTA_10[[#This Row],[Y]]*$Y$5)+(LISTA_10[[#This Row],[Z]]*$Z$5)+(LISTA_10[[#This Row],[AA]]*$AA$5)+(LISTA_10[[#This Row],[AB]]*$AB$5)</calculatedColumnFormula>
    </tableColumn>
  </tableColumns>
  <tableStyleInfo name="TableStyleLight1"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ISTA_11" displayName="LISTA_11" ref="A7:AD10" totalsRowShown="0" headerRowDxfId="130" dataDxfId="128" headerRowBorderDxfId="129" tableBorderDxfId="127" totalsRowBorderDxfId="126">
  <tableColumns count="30">
    <tableColumn id="1" xr3:uid="{00000000-0010-0000-0A00-000001000000}" name="A" dataDxfId="125"/>
    <tableColumn id="2" xr3:uid="{00000000-0010-0000-0A00-000002000000}" name="B" dataDxfId="124"/>
    <tableColumn id="3" xr3:uid="{00000000-0010-0000-0A00-000003000000}" name="C" dataDxfId="123"/>
    <tableColumn id="4" xr3:uid="{00000000-0010-0000-0A00-000004000000}" name="D" dataDxfId="122"/>
    <tableColumn id="5" xr3:uid="{00000000-0010-0000-0A00-000005000000}" name="E" dataDxfId="121"/>
    <tableColumn id="6" xr3:uid="{00000000-0010-0000-0A00-000006000000}" name="F" dataDxfId="120">
      <calculatedColumnFormula>IF(SUM(LISTA_11[[#This Row],[N]:[R]])&gt;0,1,"")</calculatedColumnFormula>
    </tableColumn>
    <tableColumn id="7" xr3:uid="{00000000-0010-0000-0A00-000007000000}" name="G" dataDxfId="119"/>
    <tableColumn id="8" xr3:uid="{00000000-0010-0000-0A00-000008000000}" name="H" dataDxfId="118"/>
    <tableColumn id="9" xr3:uid="{00000000-0010-0000-0A00-000009000000}" name="I" dataDxfId="117"/>
    <tableColumn id="10" xr3:uid="{00000000-0010-0000-0A00-00000A000000}" name="J" dataDxfId="116"/>
    <tableColumn id="11" xr3:uid="{00000000-0010-0000-0A00-00000B000000}" name="K" dataDxfId="115"/>
    <tableColumn id="12" xr3:uid="{00000000-0010-0000-0A00-00000C000000}" name="L" dataDxfId="114"/>
    <tableColumn id="13" xr3:uid="{00000000-0010-0000-0A00-00000D000000}" name="M" dataDxfId="113"/>
    <tableColumn id="14" xr3:uid="{00000000-0010-0000-0A00-00000E000000}" name="N" dataDxfId="112"/>
    <tableColumn id="15" xr3:uid="{00000000-0010-0000-0A00-00000F000000}" name="O" dataDxfId="111"/>
    <tableColumn id="16" xr3:uid="{00000000-0010-0000-0A00-000010000000}" name="P" dataDxfId="110"/>
    <tableColumn id="17" xr3:uid="{00000000-0010-0000-0A00-000011000000}" name="Q" dataDxfId="109"/>
    <tableColumn id="18" xr3:uid="{00000000-0010-0000-0A00-000012000000}" name="R" dataDxfId="108"/>
    <tableColumn id="19" xr3:uid="{00000000-0010-0000-0A00-000013000000}" name="S" dataDxfId="107"/>
    <tableColumn id="20" xr3:uid="{00000000-0010-0000-0A00-000014000000}" name="T" dataDxfId="106"/>
    <tableColumn id="21" xr3:uid="{00000000-0010-0000-0A00-000015000000}" name="U" dataDxfId="105"/>
    <tableColumn id="22" xr3:uid="{00000000-0010-0000-0A00-000016000000}" name="V" dataDxfId="104"/>
    <tableColumn id="23" xr3:uid="{00000000-0010-0000-0A00-000017000000}" name="W" dataDxfId="103"/>
    <tableColumn id="24" xr3:uid="{00000000-0010-0000-0A00-000018000000}" name="X" dataDxfId="102">
      <calculatedColumnFormula>IF(SUM(LISTA_11[[#This Row],[S]:[W]])&gt;0,1,"")</calculatedColumnFormula>
    </tableColumn>
    <tableColumn id="25" xr3:uid="{00000000-0010-0000-0A00-000019000000}" name="Y" dataDxfId="101"/>
    <tableColumn id="30" xr3:uid="{00000000-0010-0000-0A00-00001E000000}" name="Z" dataDxfId="100"/>
    <tableColumn id="26" xr3:uid="{00000000-0010-0000-0A00-00001A000000}" name="AA" dataDxfId="99"/>
    <tableColumn id="27" xr3:uid="{00000000-0010-0000-0A00-00001B000000}" name="AB" dataDxfId="98"/>
    <tableColumn id="28" xr3:uid="{00000000-0010-0000-0A00-00001C000000}" name="AC" dataDxfId="97"/>
    <tableColumn id="29" xr3:uid="{00000000-0010-0000-0A00-00001D000000}" name="AD" dataDxfId="96">
      <calculatedColumnFormula>(LISTA_11[[#This Row],[G]]*$G$5)+(LISTA_11[[#This Row],[H]]*$H$5)+(LISTA_11[[#This Row],[I]]*$I$5)+(LISTA_11[[#This Row],[J]]*$J$5)+(LISTA_11[[#This Row],[K]]*$K$5)+(LISTA_11[[#This Row],[L]]*$L$5)+(LISTA_11[[#This Row],[M]]*$M$5)+(LISTA_11[[#This Row],[N]]*$N$5)+(LISTA_11[[#This Row],[O]]*$O$5)+(LISTA_11[[#This Row],[P]]*$P$5)+(LISTA_11[[#This Row],[Q]]*$Q$5)+(LISTA_11[[#This Row],[R]]*$R$5)+(LISTA_11[[#This Row],[S]]*$S$5)+(LISTA_11[[#This Row],[T]]*$T$5)+(LISTA_11[[#This Row],[U]]*$U$5)+(LISTA_11[[#This Row],[V]]*$V$5)+(LISTA_11[[#This Row],[W]]*$W$5)+(LISTA_11[[#This Row],[Z]]*$Z$5)+(LISTA_11[[#This Row],[Y]]*$Y$5)+(LISTA_11[[#This Row],[AA]]*$AA$5)+(LISTA_11[[#This Row],[AB]]*$AB$5)</calculatedColumnFormula>
    </tableColumn>
  </tableColumns>
  <tableStyleInfo name="TableStyleLight1"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LISTA_12" displayName="LISTA_12" ref="A7:AD10" totalsRowShown="0" headerRowDxfId="95" dataDxfId="93" headerRowBorderDxfId="94" tableBorderDxfId="92" totalsRowBorderDxfId="91">
  <tableColumns count="30">
    <tableColumn id="1" xr3:uid="{00000000-0010-0000-0B00-000001000000}" name="A" dataDxfId="90"/>
    <tableColumn id="2" xr3:uid="{00000000-0010-0000-0B00-000002000000}" name="B" dataDxfId="89"/>
    <tableColumn id="3" xr3:uid="{00000000-0010-0000-0B00-000003000000}" name="C" dataDxfId="88"/>
    <tableColumn id="4" xr3:uid="{00000000-0010-0000-0B00-000004000000}" name="D" dataDxfId="87"/>
    <tableColumn id="5" xr3:uid="{00000000-0010-0000-0B00-000005000000}" name="E" dataDxfId="86"/>
    <tableColumn id="6" xr3:uid="{00000000-0010-0000-0B00-000006000000}" name="F" dataDxfId="85">
      <calculatedColumnFormula>IF(SUM(LISTA_12[[#This Row],[N]:[R]])&gt;0,1,"")</calculatedColumnFormula>
    </tableColumn>
    <tableColumn id="7" xr3:uid="{00000000-0010-0000-0B00-000007000000}" name="G" dataDxfId="84"/>
    <tableColumn id="8" xr3:uid="{00000000-0010-0000-0B00-000008000000}" name="H" dataDxfId="83"/>
    <tableColumn id="9" xr3:uid="{00000000-0010-0000-0B00-000009000000}" name="I" dataDxfId="82"/>
    <tableColumn id="10" xr3:uid="{00000000-0010-0000-0B00-00000A000000}" name="J" dataDxfId="81"/>
    <tableColumn id="11" xr3:uid="{00000000-0010-0000-0B00-00000B000000}" name="K" dataDxfId="80"/>
    <tableColumn id="12" xr3:uid="{00000000-0010-0000-0B00-00000C000000}" name="L" dataDxfId="79"/>
    <tableColumn id="13" xr3:uid="{00000000-0010-0000-0B00-00000D000000}" name="M" dataDxfId="78"/>
    <tableColumn id="14" xr3:uid="{00000000-0010-0000-0B00-00000E000000}" name="N" dataDxfId="77"/>
    <tableColumn id="15" xr3:uid="{00000000-0010-0000-0B00-00000F000000}" name="O" dataDxfId="76"/>
    <tableColumn id="16" xr3:uid="{00000000-0010-0000-0B00-000010000000}" name="P" dataDxfId="75"/>
    <tableColumn id="17" xr3:uid="{00000000-0010-0000-0B00-000011000000}" name="Q" dataDxfId="74"/>
    <tableColumn id="18" xr3:uid="{00000000-0010-0000-0B00-000012000000}" name="R" dataDxfId="73"/>
    <tableColumn id="19" xr3:uid="{00000000-0010-0000-0B00-000013000000}" name="S" dataDxfId="72"/>
    <tableColumn id="20" xr3:uid="{00000000-0010-0000-0B00-000014000000}" name="T" dataDxfId="71"/>
    <tableColumn id="21" xr3:uid="{00000000-0010-0000-0B00-000015000000}" name="U" dataDxfId="70"/>
    <tableColumn id="22" xr3:uid="{00000000-0010-0000-0B00-000016000000}" name="V" dataDxfId="69"/>
    <tableColumn id="23" xr3:uid="{00000000-0010-0000-0B00-000017000000}" name="W" dataDxfId="68"/>
    <tableColumn id="24" xr3:uid="{00000000-0010-0000-0B00-000018000000}" name="X" dataDxfId="67">
      <calculatedColumnFormula>IF(SUM(LISTA_12[[#This Row],[S]:[W]])&gt;0,1,"")</calculatedColumnFormula>
    </tableColumn>
    <tableColumn id="25" xr3:uid="{00000000-0010-0000-0B00-000019000000}" name="Y" dataDxfId="66"/>
    <tableColumn id="30" xr3:uid="{00000000-0010-0000-0B00-00001E000000}" name="Z" dataDxfId="65"/>
    <tableColumn id="26" xr3:uid="{00000000-0010-0000-0B00-00001A000000}" name="AA" dataDxfId="64"/>
    <tableColumn id="27" xr3:uid="{00000000-0010-0000-0B00-00001B000000}" name="AB" dataDxfId="63"/>
    <tableColumn id="28" xr3:uid="{00000000-0010-0000-0B00-00001C000000}" name="AC" dataDxfId="62"/>
    <tableColumn id="29" xr3:uid="{00000000-0010-0000-0B00-00001D000000}" name="AD" dataDxfId="61">
      <calculatedColumnFormula>(LISTA_12[[#This Row],[G]]*$G$5)+(LISTA_12[[#This Row],[H]]*$H$5)+(LISTA_12[[#This Row],[I]]*$I$5)+(LISTA_12[[#This Row],[J]]*$J$5)+(LISTA_12[[#This Row],[K]]*$K$5)+(LISTA_12[[#This Row],[L]]*$L$5)+(LISTA_12[[#This Row],[M]]*$M$5)+(LISTA_12[[#This Row],[N]]*$N$5)+(LISTA_12[[#This Row],[O]]*$O$5)+(LISTA_12[[#This Row],[P]]*$P$5)+(LISTA_12[[#This Row],[Q]]*$Q$5)+(LISTA_12[[#This Row],[R]]*$R$5)+(LISTA_12[[#This Row],[S]]*$S$5)+(LISTA_12[[#This Row],[T]]*$T$5)+(LISTA_12[[#This Row],[U]]*$U$5)+(LISTA_12[[#This Row],[V]]*$V$5)+(LISTA_12[[#This Row],[W]]*$W$5)+(LISTA_12[[#This Row],[Z]]*$Z$5)+(LISTA_12[[#This Row],[Y]]*$Y$5)+(LISTA_12[[#This Row],[AA]]*$AA$5)+(LISTA_12[[#This Row],[AB]]*$AB$5)</calculatedColumnFormula>
    </tableColumn>
  </tableColumns>
  <tableStyleInfo name="TableStyleLight1"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LISTA_SUMA" displayName="LISTA_SUMA" ref="A8:AA21" totalsRowCount="1" headerRowDxfId="60" dataDxfId="58" totalsRowDxfId="56" headerRowBorderDxfId="59" tableBorderDxfId="57" totalsRowBorderDxfId="55">
  <tableColumns count="27">
    <tableColumn id="4" xr3:uid="{00000000-0010-0000-0C00-000004000000}" name="A" totalsRowLabel="PODSUMOWANIE" dataDxfId="54" totalsRowDxfId="53"/>
    <tableColumn id="5" xr3:uid="{00000000-0010-0000-0C00-000005000000}" name="B" totalsRowFunction="sum" dataDxfId="52" totalsRowDxfId="51"/>
    <tableColumn id="6" xr3:uid="{00000000-0010-0000-0C00-000006000000}" name="C" totalsRowFunction="sum" dataDxfId="50" totalsRowDxfId="49"/>
    <tableColumn id="7" xr3:uid="{00000000-0010-0000-0C00-000007000000}" name="D" totalsRowFunction="sum" dataDxfId="48" totalsRowDxfId="47"/>
    <tableColumn id="8" xr3:uid="{00000000-0010-0000-0C00-000008000000}" name="E" totalsRowFunction="sum" dataDxfId="46" totalsRowDxfId="45"/>
    <tableColumn id="9" xr3:uid="{00000000-0010-0000-0C00-000009000000}" name="F" totalsRowFunction="sum" dataDxfId="44" totalsRowDxfId="43"/>
    <tableColumn id="10" xr3:uid="{00000000-0010-0000-0C00-00000A000000}" name="G" totalsRowFunction="sum" dataDxfId="42" totalsRowDxfId="41"/>
    <tableColumn id="11" xr3:uid="{00000000-0010-0000-0C00-00000B000000}" name="H" totalsRowFunction="sum" dataDxfId="40" totalsRowDxfId="39"/>
    <tableColumn id="12" xr3:uid="{00000000-0010-0000-0C00-00000C000000}" name="I" totalsRowFunction="sum" dataDxfId="38" totalsRowDxfId="37"/>
    <tableColumn id="13" xr3:uid="{00000000-0010-0000-0C00-00000D000000}" name="J" totalsRowFunction="sum" dataDxfId="36" totalsRowDxfId="35"/>
    <tableColumn id="14" xr3:uid="{00000000-0010-0000-0C00-00000E000000}" name="K" totalsRowFunction="sum" dataDxfId="34" totalsRowDxfId="33"/>
    <tableColumn id="15" xr3:uid="{00000000-0010-0000-0C00-00000F000000}" name="L" totalsRowFunction="sum" dataDxfId="32" totalsRowDxfId="31"/>
    <tableColumn id="16" xr3:uid="{00000000-0010-0000-0C00-000010000000}" name="M" totalsRowFunction="sum" dataDxfId="30" totalsRowDxfId="29"/>
    <tableColumn id="17" xr3:uid="{00000000-0010-0000-0C00-000011000000}" name="N" totalsRowFunction="sum" dataDxfId="28" totalsRowDxfId="27"/>
    <tableColumn id="18" xr3:uid="{00000000-0010-0000-0C00-000012000000}" name="O" totalsRowFunction="sum" dataDxfId="26" totalsRowDxfId="25"/>
    <tableColumn id="19" xr3:uid="{00000000-0010-0000-0C00-000013000000}" name="P" totalsRowFunction="sum" dataDxfId="24" totalsRowDxfId="23"/>
    <tableColumn id="20" xr3:uid="{00000000-0010-0000-0C00-000014000000}" name="Q" totalsRowFunction="sum" dataDxfId="22" totalsRowDxfId="21"/>
    <tableColumn id="21" xr3:uid="{00000000-0010-0000-0C00-000015000000}" name="R" totalsRowFunction="sum" dataDxfId="20" totalsRowDxfId="19"/>
    <tableColumn id="22" xr3:uid="{00000000-0010-0000-0C00-000016000000}" name="S" totalsRowFunction="sum" dataDxfId="18" totalsRowDxfId="17"/>
    <tableColumn id="23" xr3:uid="{00000000-0010-0000-0C00-000017000000}" name="T" totalsRowFunction="sum" dataDxfId="16" totalsRowDxfId="15"/>
    <tableColumn id="24" xr3:uid="{00000000-0010-0000-0C00-000018000000}" name="U" totalsRowFunction="sum" dataDxfId="14" totalsRowDxfId="13"/>
    <tableColumn id="25" xr3:uid="{00000000-0010-0000-0C00-000019000000}" name="V" totalsRowFunction="sum" dataDxfId="12" totalsRowDxfId="11"/>
    <tableColumn id="1" xr3:uid="{00000000-0010-0000-0C00-000001000000}" name="W" totalsRowFunction="sum" dataDxfId="10" totalsRowDxfId="9"/>
    <tableColumn id="26" xr3:uid="{00000000-0010-0000-0C00-00001A000000}" name="X" totalsRowFunction="sum" dataDxfId="8" totalsRowDxfId="7"/>
    <tableColumn id="27" xr3:uid="{00000000-0010-0000-0C00-00001B000000}" name="Y" totalsRowFunction="custom" dataDxfId="6" totalsRowDxfId="5">
      <totalsRowFormula>SUBTOTAL(109,LISTA_SUMA[V])</totalsRowFormula>
    </tableColumn>
    <tableColumn id="28" xr3:uid="{00000000-0010-0000-0C00-00001C000000}" name="Z" totalsRowFunction="custom" dataDxfId="4" totalsRowDxfId="3">
      <totalsRowFormula>SUBTOTAL(109,LISTA_SUMA[V])</totalsRowFormula>
    </tableColumn>
    <tableColumn id="29" xr3:uid="{00000000-0010-0000-0C00-00001D000000}" name="AA" totalsRowFunction="sum" dataDxfId="2" totalsRowDxfId="1">
      <calculatedColumnFormula>(LISTA_SUMA[[#This Row],[D]]*$D$6)+(LISTA_SUMA[[#This Row],[E]]*$E$6)+(LISTA_SUMA[[#This Row],[F]]*$F$6)+(LISTA_SUMA[[#This Row],[G]]*$G$6)+(LISTA_SUMA[[#This Row],[H]]*$H$6)+(LISTA_SUMA[[#This Row],[I]]*$I$6)+(LISTA_SUMA[[#This Row],[J]]*$J$6)+(LISTA_SUMA[[#This Row],[K]]*$K$6)+(LISTA_SUMA[[#This Row],[L]]*$L$6)+(LISTA_SUMA[[#This Row],[M]]*$M$6)+(LISTA_SUMA[[#This Row],[N]]*$N$6)+(LISTA_SUMA[[#This Row],[O]]*$O$6)+(LISTA_SUMA[[#This Row],[P]]*$P$6)+(LISTA_SUMA[[#This Row],[Q]]*$Q$6)+(LISTA_SUMA[[#This Row],[R]]*$R$6)+(LISTA_SUMA[[#This Row],[S]]*$S$6)+(LISTA_SUMA[[#This Row],[T]]*$T$6)+(LISTA_SUMA[[#This Row],[V]]*$V$6)+(LISTA_SUMA[[#This Row],[X]]*$X$6)+(LISTA_SUMA[[#This Row],[Y]]*$Y$6)</calculatedColumnFormula>
    </tableColumn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ISTA_2" displayName="LISTA_2" ref="A7:AD10" totalsRowShown="0" headerRowDxfId="445" dataDxfId="443" headerRowBorderDxfId="444" tableBorderDxfId="442" totalsRowBorderDxfId="441">
  <tableColumns count="30">
    <tableColumn id="1" xr3:uid="{00000000-0010-0000-0100-000001000000}" name="A" dataDxfId="440"/>
    <tableColumn id="2" xr3:uid="{00000000-0010-0000-0100-000002000000}" name="B" dataDxfId="439"/>
    <tableColumn id="3" xr3:uid="{00000000-0010-0000-0100-000003000000}" name="C" dataDxfId="438"/>
    <tableColumn id="4" xr3:uid="{00000000-0010-0000-0100-000004000000}" name="D" dataDxfId="437"/>
    <tableColumn id="5" xr3:uid="{00000000-0010-0000-0100-000005000000}" name="E" dataDxfId="436"/>
    <tableColumn id="6" xr3:uid="{00000000-0010-0000-0100-000006000000}" name="F" dataDxfId="435">
      <calculatedColumnFormula>IF(SUM(LISTA_2[[#This Row],[N]:[R]])&gt;0,1,"")</calculatedColumnFormula>
    </tableColumn>
    <tableColumn id="7" xr3:uid="{00000000-0010-0000-0100-000007000000}" name="G" dataDxfId="434"/>
    <tableColumn id="8" xr3:uid="{00000000-0010-0000-0100-000008000000}" name="H" dataDxfId="433"/>
    <tableColumn id="9" xr3:uid="{00000000-0010-0000-0100-000009000000}" name="I" dataDxfId="432"/>
    <tableColumn id="10" xr3:uid="{00000000-0010-0000-0100-00000A000000}" name="J" dataDxfId="431"/>
    <tableColumn id="11" xr3:uid="{00000000-0010-0000-0100-00000B000000}" name="K" dataDxfId="430"/>
    <tableColumn id="12" xr3:uid="{00000000-0010-0000-0100-00000C000000}" name="L" dataDxfId="429"/>
    <tableColumn id="13" xr3:uid="{00000000-0010-0000-0100-00000D000000}" name="M" dataDxfId="428"/>
    <tableColumn id="14" xr3:uid="{00000000-0010-0000-0100-00000E000000}" name="N" dataDxfId="427"/>
    <tableColumn id="15" xr3:uid="{00000000-0010-0000-0100-00000F000000}" name="O" dataDxfId="426"/>
    <tableColumn id="16" xr3:uid="{00000000-0010-0000-0100-000010000000}" name="P" dataDxfId="425"/>
    <tableColumn id="17" xr3:uid="{00000000-0010-0000-0100-000011000000}" name="Q" dataDxfId="424"/>
    <tableColumn id="18" xr3:uid="{00000000-0010-0000-0100-000012000000}" name="R" dataDxfId="423"/>
    <tableColumn id="19" xr3:uid="{00000000-0010-0000-0100-000013000000}" name="S" dataDxfId="422"/>
    <tableColumn id="20" xr3:uid="{00000000-0010-0000-0100-000014000000}" name="T" dataDxfId="421"/>
    <tableColumn id="21" xr3:uid="{00000000-0010-0000-0100-000015000000}" name="U" dataDxfId="420"/>
    <tableColumn id="22" xr3:uid="{00000000-0010-0000-0100-000016000000}" name="V" dataDxfId="419"/>
    <tableColumn id="23" xr3:uid="{00000000-0010-0000-0100-000017000000}" name="W" dataDxfId="418"/>
    <tableColumn id="24" xr3:uid="{00000000-0010-0000-0100-000018000000}" name="X" dataDxfId="417">
      <calculatedColumnFormula>IF(SUM(LISTA_2[[#This Row],[S]:[W]])&gt;0,1,"")</calculatedColumnFormula>
    </tableColumn>
    <tableColumn id="25" xr3:uid="{00000000-0010-0000-0100-000019000000}" name="Y" dataDxfId="416"/>
    <tableColumn id="30" xr3:uid="{00000000-0010-0000-0100-00001E000000}" name="Z" dataDxfId="415"/>
    <tableColumn id="26" xr3:uid="{00000000-0010-0000-0100-00001A000000}" name="AA" dataDxfId="414"/>
    <tableColumn id="27" xr3:uid="{00000000-0010-0000-0100-00001B000000}" name="AB" dataDxfId="413"/>
    <tableColumn id="28" xr3:uid="{00000000-0010-0000-0100-00001C000000}" name="AC" dataDxfId="412"/>
    <tableColumn id="29" xr3:uid="{00000000-0010-0000-0100-00001D000000}" name="AD" dataDxfId="411">
      <calculatedColumnFormula>(LISTA_2[[#This Row],[G]]*$G$5)+(LISTA_2[[#This Row],[H]]*$H$5)+(LISTA_2[[#This Row],[I]]*$I$5)+(LISTA_2[[#This Row],[J]]*$J$5)+(LISTA_2[[#This Row],[K]]*$K$5)+(LISTA_2[[#This Row],[L]]*$L$5)+(LISTA_2[[#This Row],[M]]*$M$5)+(LISTA_2[[#This Row],[N]]*$N$5)+(LISTA_2[[#This Row],[O]]*$O$5)+(LISTA_2[[#This Row],[P]]*$P$5)+(LISTA_2[[#This Row],[Q]]*$Q$5)+(LISTA_2[[#This Row],[R]]*$R$5)+(LISTA_2[[#This Row],[S]]*$S$5)+(LISTA_2[[#This Row],[T]]*$T$5)+(LISTA_2[[#This Row],[U]]*$U$5)+(LISTA_2[[#This Row],[V]]*$V$5)+(LISTA_2[[#This Row],[W]]*$W$5)+(LISTA_2[[#This Row],[Y]]*$Y$5)+(LISTA_2[[#This Row],[Z]]*$Z$5)+(LISTA_2[[#This Row],[AA]]*$AA$5)+(LISTA_2[[#This Row],[AB]]*$AB$5)</calculatedColumnFormula>
    </tableColumn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ISTA_3" displayName="LISTA_3" ref="A7:AD10" totalsRowShown="0" headerRowDxfId="410" dataDxfId="408" headerRowBorderDxfId="409" tableBorderDxfId="407" totalsRowBorderDxfId="406">
  <tableColumns count="30">
    <tableColumn id="1" xr3:uid="{00000000-0010-0000-0200-000001000000}" name="A" dataDxfId="405"/>
    <tableColumn id="2" xr3:uid="{00000000-0010-0000-0200-000002000000}" name="B" dataDxfId="404"/>
    <tableColumn id="3" xr3:uid="{00000000-0010-0000-0200-000003000000}" name="C" dataDxfId="403"/>
    <tableColumn id="4" xr3:uid="{00000000-0010-0000-0200-000004000000}" name="D" dataDxfId="402"/>
    <tableColumn id="5" xr3:uid="{00000000-0010-0000-0200-000005000000}" name="E" dataDxfId="401"/>
    <tableColumn id="6" xr3:uid="{00000000-0010-0000-0200-000006000000}" name="F" dataDxfId="400">
      <calculatedColumnFormula>IF(SUM(LISTA_3[[#This Row],[N]:[R]])&gt;0,1,"")</calculatedColumnFormula>
    </tableColumn>
    <tableColumn id="7" xr3:uid="{00000000-0010-0000-0200-000007000000}" name="G" dataDxfId="399"/>
    <tableColumn id="8" xr3:uid="{00000000-0010-0000-0200-000008000000}" name="H" dataDxfId="398"/>
    <tableColumn id="9" xr3:uid="{00000000-0010-0000-0200-000009000000}" name="I" dataDxfId="397"/>
    <tableColumn id="10" xr3:uid="{00000000-0010-0000-0200-00000A000000}" name="J" dataDxfId="396"/>
    <tableColumn id="11" xr3:uid="{00000000-0010-0000-0200-00000B000000}" name="K" dataDxfId="395"/>
    <tableColumn id="12" xr3:uid="{00000000-0010-0000-0200-00000C000000}" name="L" dataDxfId="394"/>
    <tableColumn id="13" xr3:uid="{00000000-0010-0000-0200-00000D000000}" name="M" dataDxfId="393"/>
    <tableColumn id="14" xr3:uid="{00000000-0010-0000-0200-00000E000000}" name="N" dataDxfId="392"/>
    <tableColumn id="15" xr3:uid="{00000000-0010-0000-0200-00000F000000}" name="O" dataDxfId="391"/>
    <tableColumn id="16" xr3:uid="{00000000-0010-0000-0200-000010000000}" name="P" dataDxfId="390"/>
    <tableColumn id="17" xr3:uid="{00000000-0010-0000-0200-000011000000}" name="Q" dataDxfId="389"/>
    <tableColumn id="18" xr3:uid="{00000000-0010-0000-0200-000012000000}" name="R" dataDxfId="388"/>
    <tableColumn id="19" xr3:uid="{00000000-0010-0000-0200-000013000000}" name="S" dataDxfId="387"/>
    <tableColumn id="20" xr3:uid="{00000000-0010-0000-0200-000014000000}" name="T" dataDxfId="386"/>
    <tableColumn id="21" xr3:uid="{00000000-0010-0000-0200-000015000000}" name="U" dataDxfId="385"/>
    <tableColumn id="22" xr3:uid="{00000000-0010-0000-0200-000016000000}" name="V" dataDxfId="384"/>
    <tableColumn id="23" xr3:uid="{00000000-0010-0000-0200-000017000000}" name="W" dataDxfId="383"/>
    <tableColumn id="24" xr3:uid="{00000000-0010-0000-0200-000018000000}" name="X" dataDxfId="382">
      <calculatedColumnFormula>IF(SUM(LISTA_3[[#This Row],[S]:[W]])&gt;0,1,"")</calculatedColumnFormula>
    </tableColumn>
    <tableColumn id="25" xr3:uid="{00000000-0010-0000-0200-000019000000}" name="Y" dataDxfId="381"/>
    <tableColumn id="30" xr3:uid="{00000000-0010-0000-0200-00001E000000}" name="Z" dataDxfId="380"/>
    <tableColumn id="26" xr3:uid="{00000000-0010-0000-0200-00001A000000}" name="AA" dataDxfId="379"/>
    <tableColumn id="27" xr3:uid="{00000000-0010-0000-0200-00001B000000}" name="AB" dataDxfId="378"/>
    <tableColumn id="28" xr3:uid="{00000000-0010-0000-0200-00001C000000}" name="AC" dataDxfId="377"/>
    <tableColumn id="29" xr3:uid="{00000000-0010-0000-0200-00001D000000}" name="AD" dataDxfId="376">
      <calculatedColumnFormula>(LISTA_3[[#This Row],[G]]*$G$5)+(LISTA_3[[#This Row],[H]]*$H$5)+(LISTA_3[[#This Row],[I]]*$I$5)+(LISTA_3[[#This Row],[J]]*$J$5)+(LISTA_3[[#This Row],[K]]*$K$5)+(LISTA_3[[#This Row],[L]]*$L$5)+(LISTA_3[[#This Row],[M]]*$M$5)+(LISTA_3[[#This Row],[N]]*$N$5)+(LISTA_3[[#This Row],[O]]*$O$5)+(LISTA_3[[#This Row],[P]]*$P$5)+(LISTA_3[[#This Row],[Q]]*$Q$5)+(LISTA_3[[#This Row],[R]]*$R$5)+(LISTA_3[[#This Row],[S]]*$S$5)+(LISTA_3[[#This Row],[T]]*$T$5)+(LISTA_3[[#This Row],[U]]*$U$5)+(LISTA_3[[#This Row],[V]]*$V$5)+(LISTA_3[[#This Row],[W]]*$W$5)+(LISTA_3[[#This Row],[Y]]*$Y$5)+(LISTA_3[[#This Row],[Z]]*$Z$5)+(LISTA_3[[#This Row],[AA]]*$AA$5)+(LISTA_3[[#This Row],[AB]]*$AB$5)</calculatedColumnFormula>
    </tableColumn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LISTA_4" displayName="LISTA_4" ref="A7:AD10" totalsRowShown="0" headerRowDxfId="375" dataDxfId="373" headerRowBorderDxfId="374" tableBorderDxfId="372" totalsRowBorderDxfId="371">
  <tableColumns count="30">
    <tableColumn id="1" xr3:uid="{00000000-0010-0000-0300-000001000000}" name="A" dataDxfId="370"/>
    <tableColumn id="2" xr3:uid="{00000000-0010-0000-0300-000002000000}" name="B" dataDxfId="369"/>
    <tableColumn id="3" xr3:uid="{00000000-0010-0000-0300-000003000000}" name="C" dataDxfId="368"/>
    <tableColumn id="4" xr3:uid="{00000000-0010-0000-0300-000004000000}" name="D" dataDxfId="367"/>
    <tableColumn id="5" xr3:uid="{00000000-0010-0000-0300-000005000000}" name="E" dataDxfId="366"/>
    <tableColumn id="6" xr3:uid="{00000000-0010-0000-0300-000006000000}" name="F" dataDxfId="365">
      <calculatedColumnFormula>IF(SUM(LISTA_4[[#This Row],[N]:[R]])&gt;0,1,"")</calculatedColumnFormula>
    </tableColumn>
    <tableColumn id="7" xr3:uid="{00000000-0010-0000-0300-000007000000}" name="G" dataDxfId="364"/>
    <tableColumn id="8" xr3:uid="{00000000-0010-0000-0300-000008000000}" name="H" dataDxfId="363"/>
    <tableColumn id="9" xr3:uid="{00000000-0010-0000-0300-000009000000}" name="I" dataDxfId="362"/>
    <tableColumn id="10" xr3:uid="{00000000-0010-0000-0300-00000A000000}" name="J" dataDxfId="361"/>
    <tableColumn id="11" xr3:uid="{00000000-0010-0000-0300-00000B000000}" name="K" dataDxfId="360"/>
    <tableColumn id="12" xr3:uid="{00000000-0010-0000-0300-00000C000000}" name="L" dataDxfId="359"/>
    <tableColumn id="13" xr3:uid="{00000000-0010-0000-0300-00000D000000}" name="M" dataDxfId="358"/>
    <tableColumn id="14" xr3:uid="{00000000-0010-0000-0300-00000E000000}" name="N" dataDxfId="357"/>
    <tableColumn id="15" xr3:uid="{00000000-0010-0000-0300-00000F000000}" name="O" dataDxfId="356"/>
    <tableColumn id="16" xr3:uid="{00000000-0010-0000-0300-000010000000}" name="P" dataDxfId="355"/>
    <tableColumn id="17" xr3:uid="{00000000-0010-0000-0300-000011000000}" name="Q" dataDxfId="354"/>
    <tableColumn id="18" xr3:uid="{00000000-0010-0000-0300-000012000000}" name="R" dataDxfId="353"/>
    <tableColumn id="19" xr3:uid="{00000000-0010-0000-0300-000013000000}" name="S" dataDxfId="352"/>
    <tableColumn id="20" xr3:uid="{00000000-0010-0000-0300-000014000000}" name="T" dataDxfId="351"/>
    <tableColumn id="21" xr3:uid="{00000000-0010-0000-0300-000015000000}" name="U" dataDxfId="350"/>
    <tableColumn id="22" xr3:uid="{00000000-0010-0000-0300-000016000000}" name="V" dataDxfId="349"/>
    <tableColumn id="23" xr3:uid="{00000000-0010-0000-0300-000017000000}" name="W" dataDxfId="348"/>
    <tableColumn id="24" xr3:uid="{00000000-0010-0000-0300-000018000000}" name="X" dataDxfId="347">
      <calculatedColumnFormula>IF(SUM(LISTA_4[[#This Row],[S]:[W]])&gt;0,1,"")</calculatedColumnFormula>
    </tableColumn>
    <tableColumn id="25" xr3:uid="{00000000-0010-0000-0300-000019000000}" name="Y" dataDxfId="346"/>
    <tableColumn id="30" xr3:uid="{00000000-0010-0000-0300-00001E000000}" name="Z" dataDxfId="345"/>
    <tableColumn id="26" xr3:uid="{00000000-0010-0000-0300-00001A000000}" name="AA" dataDxfId="344"/>
    <tableColumn id="27" xr3:uid="{00000000-0010-0000-0300-00001B000000}" name="AB" dataDxfId="343"/>
    <tableColumn id="28" xr3:uid="{00000000-0010-0000-0300-00001C000000}" name="AC" dataDxfId="342"/>
    <tableColumn id="29" xr3:uid="{00000000-0010-0000-0300-00001D000000}" name="AD" dataDxfId="341">
      <calculatedColumnFormula>(LISTA_4[[#This Row],[G]]*$G$5)+(LISTA_4[[#This Row],[H]]*$H$5)+(LISTA_4[[#This Row],[I]]*$I$5)+(LISTA_4[[#This Row],[J]]*$J$5)+(LISTA_4[[#This Row],[K]]*$K$5)+(LISTA_4[[#This Row],[L]]*$L$5)+(LISTA_4[[#This Row],[M]]*$M$5)+(LISTA_4[[#This Row],[N]]*$N$5)+(LISTA_4[[#This Row],[O]]*$O$5)+(LISTA_4[[#This Row],[P]]*$P$5)+(LISTA_4[[#This Row],[Q]]*$Q$5)+(LISTA_4[[#This Row],[R]]*$R$5)+(LISTA_4[[#This Row],[S]]*$S$5)+(LISTA_4[[#This Row],[T]]*$T$5)+(LISTA_4[[#This Row],[U]]*$U$5)+(LISTA_4[[#This Row],[V]]*$V$5)+(LISTA_4[[#This Row],[W]]*$W$5)+(LISTA_4[[#This Row],[Y]]*$Y$5)+(LISTA_4[[#This Row],[Z]]*$Z$5)+(LISTA_4[[#This Row],[AA]]*$AA$5)+(LISTA_4[[#This Row],[AB]]*$AB$5)</calculatedColumnFormula>
    </tableColumn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LISTA_5" displayName="LISTA_5" ref="A7:AD10" totalsRowShown="0" headerRowDxfId="340" dataDxfId="338" headerRowBorderDxfId="339" tableBorderDxfId="337" totalsRowBorderDxfId="336">
  <tableColumns count="30">
    <tableColumn id="1" xr3:uid="{00000000-0010-0000-0400-000001000000}" name="A" dataDxfId="335"/>
    <tableColumn id="2" xr3:uid="{00000000-0010-0000-0400-000002000000}" name="B" dataDxfId="334"/>
    <tableColumn id="3" xr3:uid="{00000000-0010-0000-0400-000003000000}" name="C" dataDxfId="333"/>
    <tableColumn id="4" xr3:uid="{00000000-0010-0000-0400-000004000000}" name="D" dataDxfId="332"/>
    <tableColumn id="5" xr3:uid="{00000000-0010-0000-0400-000005000000}" name="E" dataDxfId="331"/>
    <tableColumn id="6" xr3:uid="{00000000-0010-0000-0400-000006000000}" name="F" dataDxfId="330">
      <calculatedColumnFormula>IF(SUM(LISTA_5[[#This Row],[N]:[R]])&gt;0,1,"")</calculatedColumnFormula>
    </tableColumn>
    <tableColumn id="7" xr3:uid="{00000000-0010-0000-0400-000007000000}" name="G" dataDxfId="329"/>
    <tableColumn id="8" xr3:uid="{00000000-0010-0000-0400-000008000000}" name="H" dataDxfId="328"/>
    <tableColumn id="9" xr3:uid="{00000000-0010-0000-0400-000009000000}" name="I" dataDxfId="327"/>
    <tableColumn id="10" xr3:uid="{00000000-0010-0000-0400-00000A000000}" name="J" dataDxfId="326"/>
    <tableColumn id="11" xr3:uid="{00000000-0010-0000-0400-00000B000000}" name="K" dataDxfId="325"/>
    <tableColumn id="12" xr3:uid="{00000000-0010-0000-0400-00000C000000}" name="L" dataDxfId="324"/>
    <tableColumn id="13" xr3:uid="{00000000-0010-0000-0400-00000D000000}" name="M" dataDxfId="323"/>
    <tableColumn id="14" xr3:uid="{00000000-0010-0000-0400-00000E000000}" name="N" dataDxfId="322"/>
    <tableColumn id="15" xr3:uid="{00000000-0010-0000-0400-00000F000000}" name="O" dataDxfId="321"/>
    <tableColumn id="16" xr3:uid="{00000000-0010-0000-0400-000010000000}" name="P" dataDxfId="320"/>
    <tableColumn id="17" xr3:uid="{00000000-0010-0000-0400-000011000000}" name="Q" dataDxfId="319"/>
    <tableColumn id="18" xr3:uid="{00000000-0010-0000-0400-000012000000}" name="R" dataDxfId="318"/>
    <tableColumn id="19" xr3:uid="{00000000-0010-0000-0400-000013000000}" name="S" dataDxfId="317"/>
    <tableColumn id="20" xr3:uid="{00000000-0010-0000-0400-000014000000}" name="T" dataDxfId="316"/>
    <tableColumn id="21" xr3:uid="{00000000-0010-0000-0400-000015000000}" name="U" dataDxfId="315"/>
    <tableColumn id="22" xr3:uid="{00000000-0010-0000-0400-000016000000}" name="V" dataDxfId="314"/>
    <tableColumn id="23" xr3:uid="{00000000-0010-0000-0400-000017000000}" name="W" dataDxfId="313"/>
    <tableColumn id="24" xr3:uid="{00000000-0010-0000-0400-000018000000}" name="X" dataDxfId="312">
      <calculatedColumnFormula>IF(SUM(LISTA_5[[#This Row],[S]:[W]])&gt;0,1,"")</calculatedColumnFormula>
    </tableColumn>
    <tableColumn id="25" xr3:uid="{00000000-0010-0000-0400-000019000000}" name="Y" dataDxfId="311"/>
    <tableColumn id="30" xr3:uid="{00000000-0010-0000-0400-00001E000000}" name="Z" dataDxfId="310"/>
    <tableColumn id="26" xr3:uid="{00000000-0010-0000-0400-00001A000000}" name="AA" dataDxfId="309"/>
    <tableColumn id="27" xr3:uid="{00000000-0010-0000-0400-00001B000000}" name="AB" dataDxfId="308"/>
    <tableColumn id="28" xr3:uid="{00000000-0010-0000-0400-00001C000000}" name="AC" dataDxfId="307"/>
    <tableColumn id="29" xr3:uid="{00000000-0010-0000-0400-00001D000000}" name="AD" dataDxfId="306">
      <calculatedColumnFormula>(LISTA_5[[#This Row],[G]]*$G$5)+(LISTA_5[[#This Row],[H]]*$H$5)+(LISTA_5[[#This Row],[I]]*$I$5)+(LISTA_5[[#This Row],[J]]*$J$5)+(LISTA_5[[#This Row],[K]]*$K$5)+(LISTA_5[[#This Row],[L]]*$L$5)+(LISTA_5[[#This Row],[M]]*$M$5)+(LISTA_5[[#This Row],[N]]*$N$5)+(LISTA_5[[#This Row],[O]]*$O$5)+(LISTA_5[[#This Row],[P]]*$P$5)+(LISTA_5[[#This Row],[Q]]*$Q$5)+(LISTA_5[[#This Row],[R]]*$R$5)+(LISTA_5[[#This Row],[S]]*$S$5)+(LISTA_5[[#This Row],[T]]*$T$5)+(LISTA_5[[#This Row],[U]]*$U$5)+(LISTA_5[[#This Row],[V]]*$V$5)+(LISTA_5[[#This Row],[W]]*$W$5)+(LISTA_5[[#This Row],[Y]]*$Y$5)+(LISTA_5[[#This Row],[Z]]*$Z$5)+(LISTA_5[[#This Row],[AA]]*$AA$5)+(LISTA_5[[#This Row],[AB]]*$AB$5)</calculatedColumnFormula>
    </tableColumn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LISTA_6" displayName="LISTA_6" ref="A7:AD10" totalsRowShown="0" headerRowDxfId="305" dataDxfId="303" headerRowBorderDxfId="304" tableBorderDxfId="302" totalsRowBorderDxfId="301">
  <tableColumns count="30">
    <tableColumn id="1" xr3:uid="{00000000-0010-0000-0500-000001000000}" name="A" dataDxfId="300"/>
    <tableColumn id="2" xr3:uid="{00000000-0010-0000-0500-000002000000}" name="B" dataDxfId="299"/>
    <tableColumn id="3" xr3:uid="{00000000-0010-0000-0500-000003000000}" name="C" dataDxfId="298"/>
    <tableColumn id="4" xr3:uid="{00000000-0010-0000-0500-000004000000}" name="D" dataDxfId="297"/>
    <tableColumn id="5" xr3:uid="{00000000-0010-0000-0500-000005000000}" name="E" dataDxfId="296"/>
    <tableColumn id="6" xr3:uid="{00000000-0010-0000-0500-000006000000}" name="F" dataDxfId="295">
      <calculatedColumnFormula>IF(SUM(LISTA_6[[#This Row],[N]:[R]])&gt;0,1,"")</calculatedColumnFormula>
    </tableColumn>
    <tableColumn id="7" xr3:uid="{00000000-0010-0000-0500-000007000000}" name="G" dataDxfId="294"/>
    <tableColumn id="8" xr3:uid="{00000000-0010-0000-0500-000008000000}" name="H" dataDxfId="293"/>
    <tableColumn id="9" xr3:uid="{00000000-0010-0000-0500-000009000000}" name="I" dataDxfId="292"/>
    <tableColumn id="10" xr3:uid="{00000000-0010-0000-0500-00000A000000}" name="J" dataDxfId="291"/>
    <tableColumn id="11" xr3:uid="{00000000-0010-0000-0500-00000B000000}" name="K" dataDxfId="290"/>
    <tableColumn id="12" xr3:uid="{00000000-0010-0000-0500-00000C000000}" name="L" dataDxfId="289"/>
    <tableColumn id="13" xr3:uid="{00000000-0010-0000-0500-00000D000000}" name="M" dataDxfId="288"/>
    <tableColumn id="14" xr3:uid="{00000000-0010-0000-0500-00000E000000}" name="N" dataDxfId="287"/>
    <tableColumn id="15" xr3:uid="{00000000-0010-0000-0500-00000F000000}" name="O" dataDxfId="286"/>
    <tableColumn id="16" xr3:uid="{00000000-0010-0000-0500-000010000000}" name="P" dataDxfId="285"/>
    <tableColumn id="17" xr3:uid="{00000000-0010-0000-0500-000011000000}" name="Q" dataDxfId="284"/>
    <tableColumn id="18" xr3:uid="{00000000-0010-0000-0500-000012000000}" name="R" dataDxfId="283"/>
    <tableColumn id="19" xr3:uid="{00000000-0010-0000-0500-000013000000}" name="S" dataDxfId="282"/>
    <tableColumn id="20" xr3:uid="{00000000-0010-0000-0500-000014000000}" name="T" dataDxfId="281"/>
    <tableColumn id="21" xr3:uid="{00000000-0010-0000-0500-000015000000}" name="U" dataDxfId="280"/>
    <tableColumn id="22" xr3:uid="{00000000-0010-0000-0500-000016000000}" name="V" dataDxfId="279"/>
    <tableColumn id="23" xr3:uid="{00000000-0010-0000-0500-000017000000}" name="W" dataDxfId="278"/>
    <tableColumn id="24" xr3:uid="{00000000-0010-0000-0500-000018000000}" name="X" dataDxfId="277">
      <calculatedColumnFormula>IF(SUM(LISTA_6[[#This Row],[S]:[W]])&gt;0,1,"")</calculatedColumnFormula>
    </tableColumn>
    <tableColumn id="25" xr3:uid="{00000000-0010-0000-0500-000019000000}" name="Y" dataDxfId="276"/>
    <tableColumn id="30" xr3:uid="{00000000-0010-0000-0500-00001E000000}" name="Z" dataDxfId="275"/>
    <tableColumn id="26" xr3:uid="{00000000-0010-0000-0500-00001A000000}" name="AA" dataDxfId="274"/>
    <tableColumn id="27" xr3:uid="{00000000-0010-0000-0500-00001B000000}" name="AB" dataDxfId="273"/>
    <tableColumn id="28" xr3:uid="{00000000-0010-0000-0500-00001C000000}" name="AC" dataDxfId="272"/>
    <tableColumn id="29" xr3:uid="{00000000-0010-0000-0500-00001D000000}" name="AD" dataDxfId="271">
      <calculatedColumnFormula>(LISTA_6[[#This Row],[G]]*$G$5)+(LISTA_6[[#This Row],[H]]*$H$5)+(LISTA_6[[#This Row],[I]]*$I$5)+(LISTA_6[[#This Row],[J]]*$J$5)+(LISTA_6[[#This Row],[K]]*$K$5)+(LISTA_6[[#This Row],[L]]*$L$5)+(LISTA_6[[#This Row],[M]]*$M$5)+(LISTA_6[[#This Row],[N]]*$N$5)+(LISTA_6[[#This Row],[O]]*$O$5)+(LISTA_6[[#This Row],[P]]*$P$5)+(LISTA_6[[#This Row],[Q]]*$Q$5)+(LISTA_6[[#This Row],[R]]*$R$5)+(LISTA_6[[#This Row],[S]]*$S$5)+(LISTA_6[[#This Row],[T]]*$T$5)+(LISTA_6[[#This Row],[U]]*$U$5)+(LISTA_6[[#This Row],[V]]*$V$5)+(LISTA_6[[#This Row],[W]]*$W$5)+(LISTA_6[[#This Row],[Y]]*$Y$5)+(LISTA_6[[#This Row],[Z]]*$Z$5)+(LISTA_6[[#This Row],[AA]]*$AA$5)+(LISTA_6[[#This Row],[AB]]*$AB$5)</calculatedColumnFormula>
    </tableColumn>
  </tableColumns>
  <tableStyleInfo name="TableStyleLight1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LISTA_7" displayName="LISTA_7" ref="A7:AD10" totalsRowShown="0" headerRowDxfId="270" dataDxfId="268" headerRowBorderDxfId="269" tableBorderDxfId="267" totalsRowBorderDxfId="266">
  <tableColumns count="30">
    <tableColumn id="1" xr3:uid="{00000000-0010-0000-0600-000001000000}" name="A" dataDxfId="265"/>
    <tableColumn id="2" xr3:uid="{00000000-0010-0000-0600-000002000000}" name="B" dataDxfId="264"/>
    <tableColumn id="3" xr3:uid="{00000000-0010-0000-0600-000003000000}" name="C" dataDxfId="263"/>
    <tableColumn id="4" xr3:uid="{00000000-0010-0000-0600-000004000000}" name="D" dataDxfId="262"/>
    <tableColumn id="5" xr3:uid="{00000000-0010-0000-0600-000005000000}" name="E" dataDxfId="261"/>
    <tableColumn id="6" xr3:uid="{00000000-0010-0000-0600-000006000000}" name="F" dataDxfId="260">
      <calculatedColumnFormula>IF(SUM(LISTA_7[[#This Row],[N]:[R]])&gt;0,1,"")</calculatedColumnFormula>
    </tableColumn>
    <tableColumn id="7" xr3:uid="{00000000-0010-0000-0600-000007000000}" name="G" dataDxfId="259"/>
    <tableColumn id="8" xr3:uid="{00000000-0010-0000-0600-000008000000}" name="H" dataDxfId="258"/>
    <tableColumn id="9" xr3:uid="{00000000-0010-0000-0600-000009000000}" name="I" dataDxfId="257"/>
    <tableColumn id="10" xr3:uid="{00000000-0010-0000-0600-00000A000000}" name="J" dataDxfId="256"/>
    <tableColumn id="11" xr3:uid="{00000000-0010-0000-0600-00000B000000}" name="K" dataDxfId="255"/>
    <tableColumn id="12" xr3:uid="{00000000-0010-0000-0600-00000C000000}" name="L" dataDxfId="254"/>
    <tableColumn id="13" xr3:uid="{00000000-0010-0000-0600-00000D000000}" name="M" dataDxfId="253"/>
    <tableColumn id="14" xr3:uid="{00000000-0010-0000-0600-00000E000000}" name="N" dataDxfId="252"/>
    <tableColumn id="15" xr3:uid="{00000000-0010-0000-0600-00000F000000}" name="O" dataDxfId="251"/>
    <tableColumn id="16" xr3:uid="{00000000-0010-0000-0600-000010000000}" name="P" dataDxfId="250"/>
    <tableColumn id="17" xr3:uid="{00000000-0010-0000-0600-000011000000}" name="Q" dataDxfId="249"/>
    <tableColumn id="18" xr3:uid="{00000000-0010-0000-0600-000012000000}" name="R" dataDxfId="248"/>
    <tableColumn id="19" xr3:uid="{00000000-0010-0000-0600-000013000000}" name="S" dataDxfId="247"/>
    <tableColumn id="20" xr3:uid="{00000000-0010-0000-0600-000014000000}" name="T" dataDxfId="246"/>
    <tableColumn id="21" xr3:uid="{00000000-0010-0000-0600-000015000000}" name="U" dataDxfId="245"/>
    <tableColumn id="22" xr3:uid="{00000000-0010-0000-0600-000016000000}" name="V" dataDxfId="244"/>
    <tableColumn id="23" xr3:uid="{00000000-0010-0000-0600-000017000000}" name="W" dataDxfId="243"/>
    <tableColumn id="24" xr3:uid="{00000000-0010-0000-0600-000018000000}" name="X" dataDxfId="242">
      <calculatedColumnFormula>IF(SUM(LISTA_7[[#This Row],[S]:[W]])&gt;0,1,"")</calculatedColumnFormula>
    </tableColumn>
    <tableColumn id="25" xr3:uid="{00000000-0010-0000-0600-000019000000}" name="Y" dataDxfId="241"/>
    <tableColumn id="30" xr3:uid="{00000000-0010-0000-0600-00001E000000}" name="Z" dataDxfId="240"/>
    <tableColumn id="26" xr3:uid="{00000000-0010-0000-0600-00001A000000}" name="AA" dataDxfId="239"/>
    <tableColumn id="27" xr3:uid="{00000000-0010-0000-0600-00001B000000}" name="AB" dataDxfId="238"/>
    <tableColumn id="28" xr3:uid="{00000000-0010-0000-0600-00001C000000}" name="AC" dataDxfId="237"/>
    <tableColumn id="29" xr3:uid="{00000000-0010-0000-0600-00001D000000}" name="AD" dataDxfId="236">
      <calculatedColumnFormula>(LISTA_7[[#This Row],[G]]*$G$5)+(LISTA_7[[#This Row],[H]]*$H$5)+(LISTA_7[[#This Row],[I]]*$I$5)+(LISTA_7[[#This Row],[J]]*$J$5)+(LISTA_7[[#This Row],[K]]*$K$5)+(LISTA_7[[#This Row],[L]]*$L$5)+(LISTA_7[[#This Row],[M]]*$M$5)+(LISTA_7[[#This Row],[N]]*$N$5)+(LISTA_7[[#This Row],[O]]*$O$5)+(LISTA_7[[#This Row],[P]]*$P$5)+(LISTA_7[[#This Row],[Q]]*$Q$5)+(LISTA_7[[#This Row],[R]]*$R$5)+(LISTA_7[[#This Row],[S]]*$S$5)+(LISTA_7[[#This Row],[T]]*$T$5)+(LISTA_7[[#This Row],[U]]*$U$5)+(LISTA_7[[#This Row],[V]]*$V$5)+(LISTA_7[[#This Row],[W]]*$W$5)+(LISTA_7[[#This Row],[Y]]*$Y$5)+(LISTA_7[[#This Row],[Z]]*$Z$5)+(LISTA_7[[#This Row],[AA]]*$AA$5)+(LISTA_7[[#This Row],[AB]]*$AB$5)</calculatedColumnFormula>
    </tableColumn>
  </tableColumns>
  <tableStyleInfo name="TableStyleLight1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LISTA_8" displayName="LISTA_8" ref="A7:AD10" totalsRowShown="0" headerRowDxfId="235" dataDxfId="233" headerRowBorderDxfId="234" tableBorderDxfId="232" totalsRowBorderDxfId="231">
  <tableColumns count="30">
    <tableColumn id="1" xr3:uid="{00000000-0010-0000-0700-000001000000}" name="A" dataDxfId="230"/>
    <tableColumn id="2" xr3:uid="{00000000-0010-0000-0700-000002000000}" name="B" dataDxfId="229"/>
    <tableColumn id="3" xr3:uid="{00000000-0010-0000-0700-000003000000}" name="C" dataDxfId="228"/>
    <tableColumn id="4" xr3:uid="{00000000-0010-0000-0700-000004000000}" name="D" dataDxfId="227"/>
    <tableColumn id="5" xr3:uid="{00000000-0010-0000-0700-000005000000}" name="E" dataDxfId="226"/>
    <tableColumn id="6" xr3:uid="{00000000-0010-0000-0700-000006000000}" name="F" dataDxfId="225">
      <calculatedColumnFormula>IF(SUM(LISTA_8[[#This Row],[N]:[R]])&gt;0,1,"")</calculatedColumnFormula>
    </tableColumn>
    <tableColumn id="7" xr3:uid="{00000000-0010-0000-0700-000007000000}" name="G" dataDxfId="224"/>
    <tableColumn id="8" xr3:uid="{00000000-0010-0000-0700-000008000000}" name="H" dataDxfId="223"/>
    <tableColumn id="9" xr3:uid="{00000000-0010-0000-0700-000009000000}" name="I" dataDxfId="222"/>
    <tableColumn id="10" xr3:uid="{00000000-0010-0000-0700-00000A000000}" name="J" dataDxfId="221"/>
    <tableColumn id="11" xr3:uid="{00000000-0010-0000-0700-00000B000000}" name="K" dataDxfId="220"/>
    <tableColumn id="12" xr3:uid="{00000000-0010-0000-0700-00000C000000}" name="L" dataDxfId="219"/>
    <tableColumn id="13" xr3:uid="{00000000-0010-0000-0700-00000D000000}" name="M" dataDxfId="218"/>
    <tableColumn id="14" xr3:uid="{00000000-0010-0000-0700-00000E000000}" name="N" dataDxfId="217"/>
    <tableColumn id="15" xr3:uid="{00000000-0010-0000-0700-00000F000000}" name="O" dataDxfId="216"/>
    <tableColumn id="16" xr3:uid="{00000000-0010-0000-0700-000010000000}" name="P" dataDxfId="215"/>
    <tableColumn id="17" xr3:uid="{00000000-0010-0000-0700-000011000000}" name="Q" dataDxfId="214"/>
    <tableColumn id="18" xr3:uid="{00000000-0010-0000-0700-000012000000}" name="R" dataDxfId="213"/>
    <tableColumn id="19" xr3:uid="{00000000-0010-0000-0700-000013000000}" name="S" dataDxfId="212"/>
    <tableColumn id="20" xr3:uid="{00000000-0010-0000-0700-000014000000}" name="T" dataDxfId="211"/>
    <tableColumn id="21" xr3:uid="{00000000-0010-0000-0700-000015000000}" name="U" dataDxfId="210"/>
    <tableColumn id="22" xr3:uid="{00000000-0010-0000-0700-000016000000}" name="V" dataDxfId="209"/>
    <tableColumn id="23" xr3:uid="{00000000-0010-0000-0700-000017000000}" name="W" dataDxfId="208"/>
    <tableColumn id="24" xr3:uid="{00000000-0010-0000-0700-000018000000}" name="X" dataDxfId="207">
      <calculatedColumnFormula>IF(SUM(LISTA_8[[#This Row],[S]:[W]])&gt;0,1,"")</calculatedColumnFormula>
    </tableColumn>
    <tableColumn id="25" xr3:uid="{00000000-0010-0000-0700-000019000000}" name="Y" dataDxfId="206"/>
    <tableColumn id="30" xr3:uid="{00000000-0010-0000-0700-00001E000000}" name="Z" dataDxfId="205"/>
    <tableColumn id="26" xr3:uid="{00000000-0010-0000-0700-00001A000000}" name="AA" dataDxfId="204"/>
    <tableColumn id="27" xr3:uid="{00000000-0010-0000-0700-00001B000000}" name="AB" dataDxfId="203"/>
    <tableColumn id="28" xr3:uid="{00000000-0010-0000-0700-00001C000000}" name="AC" dataDxfId="202"/>
    <tableColumn id="29" xr3:uid="{00000000-0010-0000-0700-00001D000000}" name="AD" dataDxfId="201">
      <calculatedColumnFormula>(LISTA_8[[#This Row],[G]]*$G$5)+(LISTA_8[[#This Row],[H]]*$H$5)+(LISTA_8[[#This Row],[I]]*$I$5)+(LISTA_8[[#This Row],[J]]*$J$5)+(LISTA_8[[#This Row],[K]]*$K$5)+(LISTA_8[[#This Row],[L]]*$L$5)+(LISTA_8[[#This Row],[M]]*$M$5)+(LISTA_8[[#This Row],[N]]*$N$5)+(LISTA_8[[#This Row],[O]]*$O$5)+(LISTA_8[[#This Row],[P]]*$P$5)+(LISTA_8[[#This Row],[Q]]*$Q$5)+(LISTA_8[[#This Row],[R]]*$R$5)+(LISTA_8[[#This Row],[S]]*$S$5)+(LISTA_8[[#This Row],[T]]*$T$5)+(LISTA_8[[#This Row],[U]]*$U$5)+(LISTA_8[[#This Row],[V]]*$V$5)+(LISTA_8[[#This Row],[W]]*$W$5)+(LISTA_8[[#This Row],[Y]]*$Y$5)+(LISTA_8[[#This Row],[Z]]*$Z$5)+(LISTA_8[[#This Row],[AA]]*$AA$5)+(LISTA_8[[#This Row],[AB]]*$AB$5)</calculatedColumnFormula>
    </tableColumn>
  </tableColumns>
  <tableStyleInfo name="TableStyleLight1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LISTA_9" displayName="LISTA_9" ref="A7:AD10" totalsRowShown="0" headerRowDxfId="200" dataDxfId="198" headerRowBorderDxfId="199" tableBorderDxfId="197" totalsRowBorderDxfId="196">
  <tableColumns count="30">
    <tableColumn id="1" xr3:uid="{00000000-0010-0000-0800-000001000000}" name="A" dataDxfId="195"/>
    <tableColumn id="2" xr3:uid="{00000000-0010-0000-0800-000002000000}" name="B" dataDxfId="194"/>
    <tableColumn id="3" xr3:uid="{00000000-0010-0000-0800-000003000000}" name="C" dataDxfId="193"/>
    <tableColumn id="4" xr3:uid="{00000000-0010-0000-0800-000004000000}" name="D" dataDxfId="192"/>
    <tableColumn id="5" xr3:uid="{00000000-0010-0000-0800-000005000000}" name="E" dataDxfId="191"/>
    <tableColumn id="6" xr3:uid="{00000000-0010-0000-0800-000006000000}" name="F" dataDxfId="190">
      <calculatedColumnFormula>IF(SUM(LISTA_9[[#This Row],[N]:[R]])&gt;0,1,"")</calculatedColumnFormula>
    </tableColumn>
    <tableColumn id="7" xr3:uid="{00000000-0010-0000-0800-000007000000}" name="G" dataDxfId="189"/>
    <tableColumn id="8" xr3:uid="{00000000-0010-0000-0800-000008000000}" name="H" dataDxfId="188"/>
    <tableColumn id="9" xr3:uid="{00000000-0010-0000-0800-000009000000}" name="I" dataDxfId="187"/>
    <tableColumn id="10" xr3:uid="{00000000-0010-0000-0800-00000A000000}" name="J" dataDxfId="186"/>
    <tableColumn id="11" xr3:uid="{00000000-0010-0000-0800-00000B000000}" name="K" dataDxfId="185"/>
    <tableColumn id="12" xr3:uid="{00000000-0010-0000-0800-00000C000000}" name="L" dataDxfId="184"/>
    <tableColumn id="13" xr3:uid="{00000000-0010-0000-0800-00000D000000}" name="M" dataDxfId="183"/>
    <tableColumn id="14" xr3:uid="{00000000-0010-0000-0800-00000E000000}" name="N" dataDxfId="182"/>
    <tableColumn id="15" xr3:uid="{00000000-0010-0000-0800-00000F000000}" name="O" dataDxfId="181"/>
    <tableColumn id="16" xr3:uid="{00000000-0010-0000-0800-000010000000}" name="P" dataDxfId="180"/>
    <tableColumn id="17" xr3:uid="{00000000-0010-0000-0800-000011000000}" name="Q" dataDxfId="179"/>
    <tableColumn id="18" xr3:uid="{00000000-0010-0000-0800-000012000000}" name="R" dataDxfId="178"/>
    <tableColumn id="19" xr3:uid="{00000000-0010-0000-0800-000013000000}" name="S" dataDxfId="177"/>
    <tableColumn id="20" xr3:uid="{00000000-0010-0000-0800-000014000000}" name="T" dataDxfId="176"/>
    <tableColumn id="21" xr3:uid="{00000000-0010-0000-0800-000015000000}" name="U" dataDxfId="175"/>
    <tableColumn id="22" xr3:uid="{00000000-0010-0000-0800-000016000000}" name="V" dataDxfId="174"/>
    <tableColumn id="23" xr3:uid="{00000000-0010-0000-0800-000017000000}" name="W" dataDxfId="173"/>
    <tableColumn id="24" xr3:uid="{00000000-0010-0000-0800-000018000000}" name="X" dataDxfId="172">
      <calculatedColumnFormula>IF(SUM(LISTA_9[[#This Row],[S]:[W]])&gt;0,1,"")</calculatedColumnFormula>
    </tableColumn>
    <tableColumn id="25" xr3:uid="{00000000-0010-0000-0800-000019000000}" name="Y" dataDxfId="171"/>
    <tableColumn id="30" xr3:uid="{00000000-0010-0000-0800-00001E000000}" name="Z" dataDxfId="170"/>
    <tableColumn id="26" xr3:uid="{00000000-0010-0000-0800-00001A000000}" name="AA" dataDxfId="169"/>
    <tableColumn id="27" xr3:uid="{00000000-0010-0000-0800-00001B000000}" name="AB" dataDxfId="168"/>
    <tableColumn id="28" xr3:uid="{00000000-0010-0000-0800-00001C000000}" name="AC" dataDxfId="167"/>
    <tableColumn id="29" xr3:uid="{00000000-0010-0000-0800-00001D000000}" name="AD" dataDxfId="166">
      <calculatedColumnFormula>(LISTA_9[[#This Row],[G]]*$G$5)+(LISTA_9[[#This Row],[H]]*$H$5)+(LISTA_9[[#This Row],[I]]*$I$5)+(LISTA_9[[#This Row],[J]]*$J$5)+(LISTA_9[[#This Row],[K]]*$K$5)+(LISTA_9[[#This Row],[L]]*$L$5)+(LISTA_9[[#This Row],[M]]*$M$5)+(LISTA_9[[#This Row],[N]]*$N$5)+(LISTA_9[[#This Row],[O]]*$O$5)+(LISTA_9[[#This Row],[P]]*$P$5)+(LISTA_9[[#This Row],[Q]]*$Q$5)+(LISTA_9[[#This Row],[R]]*$R$5)+(LISTA_9[[#This Row],[S]]*$S$5)+(LISTA_9[[#This Row],[T]]*$T$5)+(LISTA_9[[#This Row],[U]]*$U$5)+(LISTA_9[[#This Row],[V]]*$V$5)+(LISTA_9[[#This Row],[W]]*$W$5)+(LISTA_9[[#This Row],[Y]]*$Y$5)+(LISTA_9[[#This Row],[Z]]*$Z$5)+(LISTA_9[[#This Row],[AA]]*$AA$5)+(LISTA_9[[#This Row],[AB]]*$AB$5)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"/>
  <sheetViews>
    <sheetView tabSelected="1" zoomScale="86" zoomScaleNormal="86" workbookViewId="0">
      <pane ySplit="6" topLeftCell="A7" activePane="bottomLeft" state="frozen"/>
      <selection activeCell="C1" sqref="C1"/>
      <selection pane="bottomLeft" activeCell="E18" sqref="E18"/>
    </sheetView>
  </sheetViews>
  <sheetFormatPr defaultRowHeight="12.75" x14ac:dyDescent="0.2"/>
  <cols>
    <col min="1" max="1" width="4.7109375" style="13" bestFit="1" customWidth="1"/>
    <col min="2" max="2" width="9" style="13" customWidth="1"/>
    <col min="3" max="3" width="19.5703125" style="13" customWidth="1"/>
    <col min="4" max="4" width="32.7109375" style="13" customWidth="1"/>
    <col min="5" max="5" width="11.140625" style="13" customWidth="1"/>
    <col min="6" max="6" width="5.85546875" style="13" customWidth="1"/>
    <col min="7" max="22" width="7.7109375" style="13" customWidth="1"/>
    <col min="23" max="23" width="6.5703125" style="13" customWidth="1"/>
    <col min="24" max="24" width="8" style="13" customWidth="1"/>
    <col min="25" max="29" width="9.140625" style="13"/>
    <col min="30" max="30" width="11.5703125" style="13" customWidth="1"/>
    <col min="31" max="259" width="9.140625" style="13"/>
    <col min="260" max="260" width="6.140625" style="13" customWidth="1"/>
    <col min="261" max="261" width="29.42578125" style="13" customWidth="1"/>
    <col min="262" max="262" width="19.140625" style="13" customWidth="1"/>
    <col min="263" max="263" width="10.140625" style="13" customWidth="1"/>
    <col min="264" max="264" width="10.7109375" style="13" customWidth="1"/>
    <col min="265" max="265" width="0" style="13" hidden="1" customWidth="1"/>
    <col min="266" max="266" width="11.5703125" style="13" customWidth="1"/>
    <col min="267" max="267" width="11.7109375" style="13" customWidth="1"/>
    <col min="268" max="268" width="11.5703125" style="13" customWidth="1"/>
    <col min="269" max="270" width="11.7109375" style="13" customWidth="1"/>
    <col min="271" max="271" width="11.5703125" style="13" customWidth="1"/>
    <col min="272" max="276" width="0" style="13" hidden="1" customWidth="1"/>
    <col min="277" max="277" width="11.7109375" style="13" customWidth="1"/>
    <col min="278" max="278" width="11.85546875" style="13" customWidth="1"/>
    <col min="279" max="279" width="9.5703125" style="13" customWidth="1"/>
    <col min="280" max="280" width="0" style="13" hidden="1" customWidth="1"/>
    <col min="281" max="281" width="16.5703125" style="13" customWidth="1"/>
    <col min="282" max="515" width="9.140625" style="13"/>
    <col min="516" max="516" width="6.140625" style="13" customWidth="1"/>
    <col min="517" max="517" width="29.42578125" style="13" customWidth="1"/>
    <col min="518" max="518" width="19.140625" style="13" customWidth="1"/>
    <col min="519" max="519" width="10.140625" style="13" customWidth="1"/>
    <col min="520" max="520" width="10.7109375" style="13" customWidth="1"/>
    <col min="521" max="521" width="0" style="13" hidden="1" customWidth="1"/>
    <col min="522" max="522" width="11.5703125" style="13" customWidth="1"/>
    <col min="523" max="523" width="11.7109375" style="13" customWidth="1"/>
    <col min="524" max="524" width="11.5703125" style="13" customWidth="1"/>
    <col min="525" max="526" width="11.7109375" style="13" customWidth="1"/>
    <col min="527" max="527" width="11.5703125" style="13" customWidth="1"/>
    <col min="528" max="532" width="0" style="13" hidden="1" customWidth="1"/>
    <col min="533" max="533" width="11.7109375" style="13" customWidth="1"/>
    <col min="534" max="534" width="11.85546875" style="13" customWidth="1"/>
    <col min="535" max="535" width="9.5703125" style="13" customWidth="1"/>
    <col min="536" max="536" width="0" style="13" hidden="1" customWidth="1"/>
    <col min="537" max="537" width="16.5703125" style="13" customWidth="1"/>
    <col min="538" max="771" width="9.140625" style="13"/>
    <col min="772" max="772" width="6.140625" style="13" customWidth="1"/>
    <col min="773" max="773" width="29.42578125" style="13" customWidth="1"/>
    <col min="774" max="774" width="19.140625" style="13" customWidth="1"/>
    <col min="775" max="775" width="10.140625" style="13" customWidth="1"/>
    <col min="776" max="776" width="10.7109375" style="13" customWidth="1"/>
    <col min="777" max="777" width="0" style="13" hidden="1" customWidth="1"/>
    <col min="778" max="778" width="11.5703125" style="13" customWidth="1"/>
    <col min="779" max="779" width="11.7109375" style="13" customWidth="1"/>
    <col min="780" max="780" width="11.5703125" style="13" customWidth="1"/>
    <col min="781" max="782" width="11.7109375" style="13" customWidth="1"/>
    <col min="783" max="783" width="11.5703125" style="13" customWidth="1"/>
    <col min="784" max="788" width="0" style="13" hidden="1" customWidth="1"/>
    <col min="789" max="789" width="11.7109375" style="13" customWidth="1"/>
    <col min="790" max="790" width="11.85546875" style="13" customWidth="1"/>
    <col min="791" max="791" width="9.5703125" style="13" customWidth="1"/>
    <col min="792" max="792" width="0" style="13" hidden="1" customWidth="1"/>
    <col min="793" max="793" width="16.5703125" style="13" customWidth="1"/>
    <col min="794" max="1027" width="9.140625" style="13"/>
    <col min="1028" max="1028" width="6.140625" style="13" customWidth="1"/>
    <col min="1029" max="1029" width="29.42578125" style="13" customWidth="1"/>
    <col min="1030" max="1030" width="19.140625" style="13" customWidth="1"/>
    <col min="1031" max="1031" width="10.140625" style="13" customWidth="1"/>
    <col min="1032" max="1032" width="10.7109375" style="13" customWidth="1"/>
    <col min="1033" max="1033" width="0" style="13" hidden="1" customWidth="1"/>
    <col min="1034" max="1034" width="11.5703125" style="13" customWidth="1"/>
    <col min="1035" max="1035" width="11.7109375" style="13" customWidth="1"/>
    <col min="1036" max="1036" width="11.5703125" style="13" customWidth="1"/>
    <col min="1037" max="1038" width="11.7109375" style="13" customWidth="1"/>
    <col min="1039" max="1039" width="11.5703125" style="13" customWidth="1"/>
    <col min="1040" max="1044" width="0" style="13" hidden="1" customWidth="1"/>
    <col min="1045" max="1045" width="11.7109375" style="13" customWidth="1"/>
    <col min="1046" max="1046" width="11.85546875" style="13" customWidth="1"/>
    <col min="1047" max="1047" width="9.5703125" style="13" customWidth="1"/>
    <col min="1048" max="1048" width="0" style="13" hidden="1" customWidth="1"/>
    <col min="1049" max="1049" width="16.5703125" style="13" customWidth="1"/>
    <col min="1050" max="1283" width="9.140625" style="13"/>
    <col min="1284" max="1284" width="6.140625" style="13" customWidth="1"/>
    <col min="1285" max="1285" width="29.42578125" style="13" customWidth="1"/>
    <col min="1286" max="1286" width="19.140625" style="13" customWidth="1"/>
    <col min="1287" max="1287" width="10.140625" style="13" customWidth="1"/>
    <col min="1288" max="1288" width="10.7109375" style="13" customWidth="1"/>
    <col min="1289" max="1289" width="0" style="13" hidden="1" customWidth="1"/>
    <col min="1290" max="1290" width="11.5703125" style="13" customWidth="1"/>
    <col min="1291" max="1291" width="11.7109375" style="13" customWidth="1"/>
    <col min="1292" max="1292" width="11.5703125" style="13" customWidth="1"/>
    <col min="1293" max="1294" width="11.7109375" style="13" customWidth="1"/>
    <col min="1295" max="1295" width="11.5703125" style="13" customWidth="1"/>
    <col min="1296" max="1300" width="0" style="13" hidden="1" customWidth="1"/>
    <col min="1301" max="1301" width="11.7109375" style="13" customWidth="1"/>
    <col min="1302" max="1302" width="11.85546875" style="13" customWidth="1"/>
    <col min="1303" max="1303" width="9.5703125" style="13" customWidth="1"/>
    <col min="1304" max="1304" width="0" style="13" hidden="1" customWidth="1"/>
    <col min="1305" max="1305" width="16.5703125" style="13" customWidth="1"/>
    <col min="1306" max="1539" width="9.140625" style="13"/>
    <col min="1540" max="1540" width="6.140625" style="13" customWidth="1"/>
    <col min="1541" max="1541" width="29.42578125" style="13" customWidth="1"/>
    <col min="1542" max="1542" width="19.140625" style="13" customWidth="1"/>
    <col min="1543" max="1543" width="10.140625" style="13" customWidth="1"/>
    <col min="1544" max="1544" width="10.7109375" style="13" customWidth="1"/>
    <col min="1545" max="1545" width="0" style="13" hidden="1" customWidth="1"/>
    <col min="1546" max="1546" width="11.5703125" style="13" customWidth="1"/>
    <col min="1547" max="1547" width="11.7109375" style="13" customWidth="1"/>
    <col min="1548" max="1548" width="11.5703125" style="13" customWidth="1"/>
    <col min="1549" max="1550" width="11.7109375" style="13" customWidth="1"/>
    <col min="1551" max="1551" width="11.5703125" style="13" customWidth="1"/>
    <col min="1552" max="1556" width="0" style="13" hidden="1" customWidth="1"/>
    <col min="1557" max="1557" width="11.7109375" style="13" customWidth="1"/>
    <col min="1558" max="1558" width="11.85546875" style="13" customWidth="1"/>
    <col min="1559" max="1559" width="9.5703125" style="13" customWidth="1"/>
    <col min="1560" max="1560" width="0" style="13" hidden="1" customWidth="1"/>
    <col min="1561" max="1561" width="16.5703125" style="13" customWidth="1"/>
    <col min="1562" max="1795" width="9.140625" style="13"/>
    <col min="1796" max="1796" width="6.140625" style="13" customWidth="1"/>
    <col min="1797" max="1797" width="29.42578125" style="13" customWidth="1"/>
    <col min="1798" max="1798" width="19.140625" style="13" customWidth="1"/>
    <col min="1799" max="1799" width="10.140625" style="13" customWidth="1"/>
    <col min="1800" max="1800" width="10.7109375" style="13" customWidth="1"/>
    <col min="1801" max="1801" width="0" style="13" hidden="1" customWidth="1"/>
    <col min="1802" max="1802" width="11.5703125" style="13" customWidth="1"/>
    <col min="1803" max="1803" width="11.7109375" style="13" customWidth="1"/>
    <col min="1804" max="1804" width="11.5703125" style="13" customWidth="1"/>
    <col min="1805" max="1806" width="11.7109375" style="13" customWidth="1"/>
    <col min="1807" max="1807" width="11.5703125" style="13" customWidth="1"/>
    <col min="1808" max="1812" width="0" style="13" hidden="1" customWidth="1"/>
    <col min="1813" max="1813" width="11.7109375" style="13" customWidth="1"/>
    <col min="1814" max="1814" width="11.85546875" style="13" customWidth="1"/>
    <col min="1815" max="1815" width="9.5703125" style="13" customWidth="1"/>
    <col min="1816" max="1816" width="0" style="13" hidden="1" customWidth="1"/>
    <col min="1817" max="1817" width="16.5703125" style="13" customWidth="1"/>
    <col min="1818" max="2051" width="9.140625" style="13"/>
    <col min="2052" max="2052" width="6.140625" style="13" customWidth="1"/>
    <col min="2053" max="2053" width="29.42578125" style="13" customWidth="1"/>
    <col min="2054" max="2054" width="19.140625" style="13" customWidth="1"/>
    <col min="2055" max="2055" width="10.140625" style="13" customWidth="1"/>
    <col min="2056" max="2056" width="10.7109375" style="13" customWidth="1"/>
    <col min="2057" max="2057" width="0" style="13" hidden="1" customWidth="1"/>
    <col min="2058" max="2058" width="11.5703125" style="13" customWidth="1"/>
    <col min="2059" max="2059" width="11.7109375" style="13" customWidth="1"/>
    <col min="2060" max="2060" width="11.5703125" style="13" customWidth="1"/>
    <col min="2061" max="2062" width="11.7109375" style="13" customWidth="1"/>
    <col min="2063" max="2063" width="11.5703125" style="13" customWidth="1"/>
    <col min="2064" max="2068" width="0" style="13" hidden="1" customWidth="1"/>
    <col min="2069" max="2069" width="11.7109375" style="13" customWidth="1"/>
    <col min="2070" max="2070" width="11.85546875" style="13" customWidth="1"/>
    <col min="2071" max="2071" width="9.5703125" style="13" customWidth="1"/>
    <col min="2072" max="2072" width="0" style="13" hidden="1" customWidth="1"/>
    <col min="2073" max="2073" width="16.5703125" style="13" customWidth="1"/>
    <col min="2074" max="2307" width="9.140625" style="13"/>
    <col min="2308" max="2308" width="6.140625" style="13" customWidth="1"/>
    <col min="2309" max="2309" width="29.42578125" style="13" customWidth="1"/>
    <col min="2310" max="2310" width="19.140625" style="13" customWidth="1"/>
    <col min="2311" max="2311" width="10.140625" style="13" customWidth="1"/>
    <col min="2312" max="2312" width="10.7109375" style="13" customWidth="1"/>
    <col min="2313" max="2313" width="0" style="13" hidden="1" customWidth="1"/>
    <col min="2314" max="2314" width="11.5703125" style="13" customWidth="1"/>
    <col min="2315" max="2315" width="11.7109375" style="13" customWidth="1"/>
    <col min="2316" max="2316" width="11.5703125" style="13" customWidth="1"/>
    <col min="2317" max="2318" width="11.7109375" style="13" customWidth="1"/>
    <col min="2319" max="2319" width="11.5703125" style="13" customWidth="1"/>
    <col min="2320" max="2324" width="0" style="13" hidden="1" customWidth="1"/>
    <col min="2325" max="2325" width="11.7109375" style="13" customWidth="1"/>
    <col min="2326" max="2326" width="11.85546875" style="13" customWidth="1"/>
    <col min="2327" max="2327" width="9.5703125" style="13" customWidth="1"/>
    <col min="2328" max="2328" width="0" style="13" hidden="1" customWidth="1"/>
    <col min="2329" max="2329" width="16.5703125" style="13" customWidth="1"/>
    <col min="2330" max="2563" width="9.140625" style="13"/>
    <col min="2564" max="2564" width="6.140625" style="13" customWidth="1"/>
    <col min="2565" max="2565" width="29.42578125" style="13" customWidth="1"/>
    <col min="2566" max="2566" width="19.140625" style="13" customWidth="1"/>
    <col min="2567" max="2567" width="10.140625" style="13" customWidth="1"/>
    <col min="2568" max="2568" width="10.7109375" style="13" customWidth="1"/>
    <col min="2569" max="2569" width="0" style="13" hidden="1" customWidth="1"/>
    <col min="2570" max="2570" width="11.5703125" style="13" customWidth="1"/>
    <col min="2571" max="2571" width="11.7109375" style="13" customWidth="1"/>
    <col min="2572" max="2572" width="11.5703125" style="13" customWidth="1"/>
    <col min="2573" max="2574" width="11.7109375" style="13" customWidth="1"/>
    <col min="2575" max="2575" width="11.5703125" style="13" customWidth="1"/>
    <col min="2576" max="2580" width="0" style="13" hidden="1" customWidth="1"/>
    <col min="2581" max="2581" width="11.7109375" style="13" customWidth="1"/>
    <col min="2582" max="2582" width="11.85546875" style="13" customWidth="1"/>
    <col min="2583" max="2583" width="9.5703125" style="13" customWidth="1"/>
    <col min="2584" max="2584" width="0" style="13" hidden="1" customWidth="1"/>
    <col min="2585" max="2585" width="16.5703125" style="13" customWidth="1"/>
    <col min="2586" max="2819" width="9.140625" style="13"/>
    <col min="2820" max="2820" width="6.140625" style="13" customWidth="1"/>
    <col min="2821" max="2821" width="29.42578125" style="13" customWidth="1"/>
    <col min="2822" max="2822" width="19.140625" style="13" customWidth="1"/>
    <col min="2823" max="2823" width="10.140625" style="13" customWidth="1"/>
    <col min="2824" max="2824" width="10.7109375" style="13" customWidth="1"/>
    <col min="2825" max="2825" width="0" style="13" hidden="1" customWidth="1"/>
    <col min="2826" max="2826" width="11.5703125" style="13" customWidth="1"/>
    <col min="2827" max="2827" width="11.7109375" style="13" customWidth="1"/>
    <col min="2828" max="2828" width="11.5703125" style="13" customWidth="1"/>
    <col min="2829" max="2830" width="11.7109375" style="13" customWidth="1"/>
    <col min="2831" max="2831" width="11.5703125" style="13" customWidth="1"/>
    <col min="2832" max="2836" width="0" style="13" hidden="1" customWidth="1"/>
    <col min="2837" max="2837" width="11.7109375" style="13" customWidth="1"/>
    <col min="2838" max="2838" width="11.85546875" style="13" customWidth="1"/>
    <col min="2839" max="2839" width="9.5703125" style="13" customWidth="1"/>
    <col min="2840" max="2840" width="0" style="13" hidden="1" customWidth="1"/>
    <col min="2841" max="2841" width="16.5703125" style="13" customWidth="1"/>
    <col min="2842" max="3075" width="9.140625" style="13"/>
    <col min="3076" max="3076" width="6.140625" style="13" customWidth="1"/>
    <col min="3077" max="3077" width="29.42578125" style="13" customWidth="1"/>
    <col min="3078" max="3078" width="19.140625" style="13" customWidth="1"/>
    <col min="3079" max="3079" width="10.140625" style="13" customWidth="1"/>
    <col min="3080" max="3080" width="10.7109375" style="13" customWidth="1"/>
    <col min="3081" max="3081" width="0" style="13" hidden="1" customWidth="1"/>
    <col min="3082" max="3082" width="11.5703125" style="13" customWidth="1"/>
    <col min="3083" max="3083" width="11.7109375" style="13" customWidth="1"/>
    <col min="3084" max="3084" width="11.5703125" style="13" customWidth="1"/>
    <col min="3085" max="3086" width="11.7109375" style="13" customWidth="1"/>
    <col min="3087" max="3087" width="11.5703125" style="13" customWidth="1"/>
    <col min="3088" max="3092" width="0" style="13" hidden="1" customWidth="1"/>
    <col min="3093" max="3093" width="11.7109375" style="13" customWidth="1"/>
    <col min="3094" max="3094" width="11.85546875" style="13" customWidth="1"/>
    <col min="3095" max="3095" width="9.5703125" style="13" customWidth="1"/>
    <col min="3096" max="3096" width="0" style="13" hidden="1" customWidth="1"/>
    <col min="3097" max="3097" width="16.5703125" style="13" customWidth="1"/>
    <col min="3098" max="3331" width="9.140625" style="13"/>
    <col min="3332" max="3332" width="6.140625" style="13" customWidth="1"/>
    <col min="3333" max="3333" width="29.42578125" style="13" customWidth="1"/>
    <col min="3334" max="3334" width="19.140625" style="13" customWidth="1"/>
    <col min="3335" max="3335" width="10.140625" style="13" customWidth="1"/>
    <col min="3336" max="3336" width="10.7109375" style="13" customWidth="1"/>
    <col min="3337" max="3337" width="0" style="13" hidden="1" customWidth="1"/>
    <col min="3338" max="3338" width="11.5703125" style="13" customWidth="1"/>
    <col min="3339" max="3339" width="11.7109375" style="13" customWidth="1"/>
    <col min="3340" max="3340" width="11.5703125" style="13" customWidth="1"/>
    <col min="3341" max="3342" width="11.7109375" style="13" customWidth="1"/>
    <col min="3343" max="3343" width="11.5703125" style="13" customWidth="1"/>
    <col min="3344" max="3348" width="0" style="13" hidden="1" customWidth="1"/>
    <col min="3349" max="3349" width="11.7109375" style="13" customWidth="1"/>
    <col min="3350" max="3350" width="11.85546875" style="13" customWidth="1"/>
    <col min="3351" max="3351" width="9.5703125" style="13" customWidth="1"/>
    <col min="3352" max="3352" width="0" style="13" hidden="1" customWidth="1"/>
    <col min="3353" max="3353" width="16.5703125" style="13" customWidth="1"/>
    <col min="3354" max="3587" width="9.140625" style="13"/>
    <col min="3588" max="3588" width="6.140625" style="13" customWidth="1"/>
    <col min="3589" max="3589" width="29.42578125" style="13" customWidth="1"/>
    <col min="3590" max="3590" width="19.140625" style="13" customWidth="1"/>
    <col min="3591" max="3591" width="10.140625" style="13" customWidth="1"/>
    <col min="3592" max="3592" width="10.7109375" style="13" customWidth="1"/>
    <col min="3593" max="3593" width="0" style="13" hidden="1" customWidth="1"/>
    <col min="3594" max="3594" width="11.5703125" style="13" customWidth="1"/>
    <col min="3595" max="3595" width="11.7109375" style="13" customWidth="1"/>
    <col min="3596" max="3596" width="11.5703125" style="13" customWidth="1"/>
    <col min="3597" max="3598" width="11.7109375" style="13" customWidth="1"/>
    <col min="3599" max="3599" width="11.5703125" style="13" customWidth="1"/>
    <col min="3600" max="3604" width="0" style="13" hidden="1" customWidth="1"/>
    <col min="3605" max="3605" width="11.7109375" style="13" customWidth="1"/>
    <col min="3606" max="3606" width="11.85546875" style="13" customWidth="1"/>
    <col min="3607" max="3607" width="9.5703125" style="13" customWidth="1"/>
    <col min="3608" max="3608" width="0" style="13" hidden="1" customWidth="1"/>
    <col min="3609" max="3609" width="16.5703125" style="13" customWidth="1"/>
    <col min="3610" max="3843" width="9.140625" style="13"/>
    <col min="3844" max="3844" width="6.140625" style="13" customWidth="1"/>
    <col min="3845" max="3845" width="29.42578125" style="13" customWidth="1"/>
    <col min="3846" max="3846" width="19.140625" style="13" customWidth="1"/>
    <col min="3847" max="3847" width="10.140625" style="13" customWidth="1"/>
    <col min="3848" max="3848" width="10.7109375" style="13" customWidth="1"/>
    <col min="3849" max="3849" width="0" style="13" hidden="1" customWidth="1"/>
    <col min="3850" max="3850" width="11.5703125" style="13" customWidth="1"/>
    <col min="3851" max="3851" width="11.7109375" style="13" customWidth="1"/>
    <col min="3852" max="3852" width="11.5703125" style="13" customWidth="1"/>
    <col min="3853" max="3854" width="11.7109375" style="13" customWidth="1"/>
    <col min="3855" max="3855" width="11.5703125" style="13" customWidth="1"/>
    <col min="3856" max="3860" width="0" style="13" hidden="1" customWidth="1"/>
    <col min="3861" max="3861" width="11.7109375" style="13" customWidth="1"/>
    <col min="3862" max="3862" width="11.85546875" style="13" customWidth="1"/>
    <col min="3863" max="3863" width="9.5703125" style="13" customWidth="1"/>
    <col min="3864" max="3864" width="0" style="13" hidden="1" customWidth="1"/>
    <col min="3865" max="3865" width="16.5703125" style="13" customWidth="1"/>
    <col min="3866" max="4099" width="9.140625" style="13"/>
    <col min="4100" max="4100" width="6.140625" style="13" customWidth="1"/>
    <col min="4101" max="4101" width="29.42578125" style="13" customWidth="1"/>
    <col min="4102" max="4102" width="19.140625" style="13" customWidth="1"/>
    <col min="4103" max="4103" width="10.140625" style="13" customWidth="1"/>
    <col min="4104" max="4104" width="10.7109375" style="13" customWidth="1"/>
    <col min="4105" max="4105" width="0" style="13" hidden="1" customWidth="1"/>
    <col min="4106" max="4106" width="11.5703125" style="13" customWidth="1"/>
    <col min="4107" max="4107" width="11.7109375" style="13" customWidth="1"/>
    <col min="4108" max="4108" width="11.5703125" style="13" customWidth="1"/>
    <col min="4109" max="4110" width="11.7109375" style="13" customWidth="1"/>
    <col min="4111" max="4111" width="11.5703125" style="13" customWidth="1"/>
    <col min="4112" max="4116" width="0" style="13" hidden="1" customWidth="1"/>
    <col min="4117" max="4117" width="11.7109375" style="13" customWidth="1"/>
    <col min="4118" max="4118" width="11.85546875" style="13" customWidth="1"/>
    <col min="4119" max="4119" width="9.5703125" style="13" customWidth="1"/>
    <col min="4120" max="4120" width="0" style="13" hidden="1" customWidth="1"/>
    <col min="4121" max="4121" width="16.5703125" style="13" customWidth="1"/>
    <col min="4122" max="4355" width="9.140625" style="13"/>
    <col min="4356" max="4356" width="6.140625" style="13" customWidth="1"/>
    <col min="4357" max="4357" width="29.42578125" style="13" customWidth="1"/>
    <col min="4358" max="4358" width="19.140625" style="13" customWidth="1"/>
    <col min="4359" max="4359" width="10.140625" style="13" customWidth="1"/>
    <col min="4360" max="4360" width="10.7109375" style="13" customWidth="1"/>
    <col min="4361" max="4361" width="0" style="13" hidden="1" customWidth="1"/>
    <col min="4362" max="4362" width="11.5703125" style="13" customWidth="1"/>
    <col min="4363" max="4363" width="11.7109375" style="13" customWidth="1"/>
    <col min="4364" max="4364" width="11.5703125" style="13" customWidth="1"/>
    <col min="4365" max="4366" width="11.7109375" style="13" customWidth="1"/>
    <col min="4367" max="4367" width="11.5703125" style="13" customWidth="1"/>
    <col min="4368" max="4372" width="0" style="13" hidden="1" customWidth="1"/>
    <col min="4373" max="4373" width="11.7109375" style="13" customWidth="1"/>
    <col min="4374" max="4374" width="11.85546875" style="13" customWidth="1"/>
    <col min="4375" max="4375" width="9.5703125" style="13" customWidth="1"/>
    <col min="4376" max="4376" width="0" style="13" hidden="1" customWidth="1"/>
    <col min="4377" max="4377" width="16.5703125" style="13" customWidth="1"/>
    <col min="4378" max="4611" width="9.140625" style="13"/>
    <col min="4612" max="4612" width="6.140625" style="13" customWidth="1"/>
    <col min="4613" max="4613" width="29.42578125" style="13" customWidth="1"/>
    <col min="4614" max="4614" width="19.140625" style="13" customWidth="1"/>
    <col min="4615" max="4615" width="10.140625" style="13" customWidth="1"/>
    <col min="4616" max="4616" width="10.7109375" style="13" customWidth="1"/>
    <col min="4617" max="4617" width="0" style="13" hidden="1" customWidth="1"/>
    <col min="4618" max="4618" width="11.5703125" style="13" customWidth="1"/>
    <col min="4619" max="4619" width="11.7109375" style="13" customWidth="1"/>
    <col min="4620" max="4620" width="11.5703125" style="13" customWidth="1"/>
    <col min="4621" max="4622" width="11.7109375" style="13" customWidth="1"/>
    <col min="4623" max="4623" width="11.5703125" style="13" customWidth="1"/>
    <col min="4624" max="4628" width="0" style="13" hidden="1" customWidth="1"/>
    <col min="4629" max="4629" width="11.7109375" style="13" customWidth="1"/>
    <col min="4630" max="4630" width="11.85546875" style="13" customWidth="1"/>
    <col min="4631" max="4631" width="9.5703125" style="13" customWidth="1"/>
    <col min="4632" max="4632" width="0" style="13" hidden="1" customWidth="1"/>
    <col min="4633" max="4633" width="16.5703125" style="13" customWidth="1"/>
    <col min="4634" max="4867" width="9.140625" style="13"/>
    <col min="4868" max="4868" width="6.140625" style="13" customWidth="1"/>
    <col min="4869" max="4869" width="29.42578125" style="13" customWidth="1"/>
    <col min="4870" max="4870" width="19.140625" style="13" customWidth="1"/>
    <col min="4871" max="4871" width="10.140625" style="13" customWidth="1"/>
    <col min="4872" max="4872" width="10.7109375" style="13" customWidth="1"/>
    <col min="4873" max="4873" width="0" style="13" hidden="1" customWidth="1"/>
    <col min="4874" max="4874" width="11.5703125" style="13" customWidth="1"/>
    <col min="4875" max="4875" width="11.7109375" style="13" customWidth="1"/>
    <col min="4876" max="4876" width="11.5703125" style="13" customWidth="1"/>
    <col min="4877" max="4878" width="11.7109375" style="13" customWidth="1"/>
    <col min="4879" max="4879" width="11.5703125" style="13" customWidth="1"/>
    <col min="4880" max="4884" width="0" style="13" hidden="1" customWidth="1"/>
    <col min="4885" max="4885" width="11.7109375" style="13" customWidth="1"/>
    <col min="4886" max="4886" width="11.85546875" style="13" customWidth="1"/>
    <col min="4887" max="4887" width="9.5703125" style="13" customWidth="1"/>
    <col min="4888" max="4888" width="0" style="13" hidden="1" customWidth="1"/>
    <col min="4889" max="4889" width="16.5703125" style="13" customWidth="1"/>
    <col min="4890" max="5123" width="9.140625" style="13"/>
    <col min="5124" max="5124" width="6.140625" style="13" customWidth="1"/>
    <col min="5125" max="5125" width="29.42578125" style="13" customWidth="1"/>
    <col min="5126" max="5126" width="19.140625" style="13" customWidth="1"/>
    <col min="5127" max="5127" width="10.140625" style="13" customWidth="1"/>
    <col min="5128" max="5128" width="10.7109375" style="13" customWidth="1"/>
    <col min="5129" max="5129" width="0" style="13" hidden="1" customWidth="1"/>
    <col min="5130" max="5130" width="11.5703125" style="13" customWidth="1"/>
    <col min="5131" max="5131" width="11.7109375" style="13" customWidth="1"/>
    <col min="5132" max="5132" width="11.5703125" style="13" customWidth="1"/>
    <col min="5133" max="5134" width="11.7109375" style="13" customWidth="1"/>
    <col min="5135" max="5135" width="11.5703125" style="13" customWidth="1"/>
    <col min="5136" max="5140" width="0" style="13" hidden="1" customWidth="1"/>
    <col min="5141" max="5141" width="11.7109375" style="13" customWidth="1"/>
    <col min="5142" max="5142" width="11.85546875" style="13" customWidth="1"/>
    <col min="5143" max="5143" width="9.5703125" style="13" customWidth="1"/>
    <col min="5144" max="5144" width="0" style="13" hidden="1" customWidth="1"/>
    <col min="5145" max="5145" width="16.5703125" style="13" customWidth="1"/>
    <col min="5146" max="5379" width="9.140625" style="13"/>
    <col min="5380" max="5380" width="6.140625" style="13" customWidth="1"/>
    <col min="5381" max="5381" width="29.42578125" style="13" customWidth="1"/>
    <col min="5382" max="5382" width="19.140625" style="13" customWidth="1"/>
    <col min="5383" max="5383" width="10.140625" style="13" customWidth="1"/>
    <col min="5384" max="5384" width="10.7109375" style="13" customWidth="1"/>
    <col min="5385" max="5385" width="0" style="13" hidden="1" customWidth="1"/>
    <col min="5386" max="5386" width="11.5703125" style="13" customWidth="1"/>
    <col min="5387" max="5387" width="11.7109375" style="13" customWidth="1"/>
    <col min="5388" max="5388" width="11.5703125" style="13" customWidth="1"/>
    <col min="5389" max="5390" width="11.7109375" style="13" customWidth="1"/>
    <col min="5391" max="5391" width="11.5703125" style="13" customWidth="1"/>
    <col min="5392" max="5396" width="0" style="13" hidden="1" customWidth="1"/>
    <col min="5397" max="5397" width="11.7109375" style="13" customWidth="1"/>
    <col min="5398" max="5398" width="11.85546875" style="13" customWidth="1"/>
    <col min="5399" max="5399" width="9.5703125" style="13" customWidth="1"/>
    <col min="5400" max="5400" width="0" style="13" hidden="1" customWidth="1"/>
    <col min="5401" max="5401" width="16.5703125" style="13" customWidth="1"/>
    <col min="5402" max="5635" width="9.140625" style="13"/>
    <col min="5636" max="5636" width="6.140625" style="13" customWidth="1"/>
    <col min="5637" max="5637" width="29.42578125" style="13" customWidth="1"/>
    <col min="5638" max="5638" width="19.140625" style="13" customWidth="1"/>
    <col min="5639" max="5639" width="10.140625" style="13" customWidth="1"/>
    <col min="5640" max="5640" width="10.7109375" style="13" customWidth="1"/>
    <col min="5641" max="5641" width="0" style="13" hidden="1" customWidth="1"/>
    <col min="5642" max="5642" width="11.5703125" style="13" customWidth="1"/>
    <col min="5643" max="5643" width="11.7109375" style="13" customWidth="1"/>
    <col min="5644" max="5644" width="11.5703125" style="13" customWidth="1"/>
    <col min="5645" max="5646" width="11.7109375" style="13" customWidth="1"/>
    <col min="5647" max="5647" width="11.5703125" style="13" customWidth="1"/>
    <col min="5648" max="5652" width="0" style="13" hidden="1" customWidth="1"/>
    <col min="5653" max="5653" width="11.7109375" style="13" customWidth="1"/>
    <col min="5654" max="5654" width="11.85546875" style="13" customWidth="1"/>
    <col min="5655" max="5655" width="9.5703125" style="13" customWidth="1"/>
    <col min="5656" max="5656" width="0" style="13" hidden="1" customWidth="1"/>
    <col min="5657" max="5657" width="16.5703125" style="13" customWidth="1"/>
    <col min="5658" max="5891" width="9.140625" style="13"/>
    <col min="5892" max="5892" width="6.140625" style="13" customWidth="1"/>
    <col min="5893" max="5893" width="29.42578125" style="13" customWidth="1"/>
    <col min="5894" max="5894" width="19.140625" style="13" customWidth="1"/>
    <col min="5895" max="5895" width="10.140625" style="13" customWidth="1"/>
    <col min="5896" max="5896" width="10.7109375" style="13" customWidth="1"/>
    <col min="5897" max="5897" width="0" style="13" hidden="1" customWidth="1"/>
    <col min="5898" max="5898" width="11.5703125" style="13" customWidth="1"/>
    <col min="5899" max="5899" width="11.7109375" style="13" customWidth="1"/>
    <col min="5900" max="5900" width="11.5703125" style="13" customWidth="1"/>
    <col min="5901" max="5902" width="11.7109375" style="13" customWidth="1"/>
    <col min="5903" max="5903" width="11.5703125" style="13" customWidth="1"/>
    <col min="5904" max="5908" width="0" style="13" hidden="1" customWidth="1"/>
    <col min="5909" max="5909" width="11.7109375" style="13" customWidth="1"/>
    <col min="5910" max="5910" width="11.85546875" style="13" customWidth="1"/>
    <col min="5911" max="5911" width="9.5703125" style="13" customWidth="1"/>
    <col min="5912" max="5912" width="0" style="13" hidden="1" customWidth="1"/>
    <col min="5913" max="5913" width="16.5703125" style="13" customWidth="1"/>
    <col min="5914" max="6147" width="9.140625" style="13"/>
    <col min="6148" max="6148" width="6.140625" style="13" customWidth="1"/>
    <col min="6149" max="6149" width="29.42578125" style="13" customWidth="1"/>
    <col min="6150" max="6150" width="19.140625" style="13" customWidth="1"/>
    <col min="6151" max="6151" width="10.140625" style="13" customWidth="1"/>
    <col min="6152" max="6152" width="10.7109375" style="13" customWidth="1"/>
    <col min="6153" max="6153" width="0" style="13" hidden="1" customWidth="1"/>
    <col min="6154" max="6154" width="11.5703125" style="13" customWidth="1"/>
    <col min="6155" max="6155" width="11.7109375" style="13" customWidth="1"/>
    <col min="6156" max="6156" width="11.5703125" style="13" customWidth="1"/>
    <col min="6157" max="6158" width="11.7109375" style="13" customWidth="1"/>
    <col min="6159" max="6159" width="11.5703125" style="13" customWidth="1"/>
    <col min="6160" max="6164" width="0" style="13" hidden="1" customWidth="1"/>
    <col min="6165" max="6165" width="11.7109375" style="13" customWidth="1"/>
    <col min="6166" max="6166" width="11.85546875" style="13" customWidth="1"/>
    <col min="6167" max="6167" width="9.5703125" style="13" customWidth="1"/>
    <col min="6168" max="6168" width="0" style="13" hidden="1" customWidth="1"/>
    <col min="6169" max="6169" width="16.5703125" style="13" customWidth="1"/>
    <col min="6170" max="6403" width="9.140625" style="13"/>
    <col min="6404" max="6404" width="6.140625" style="13" customWidth="1"/>
    <col min="6405" max="6405" width="29.42578125" style="13" customWidth="1"/>
    <col min="6406" max="6406" width="19.140625" style="13" customWidth="1"/>
    <col min="6407" max="6407" width="10.140625" style="13" customWidth="1"/>
    <col min="6408" max="6408" width="10.7109375" style="13" customWidth="1"/>
    <col min="6409" max="6409" width="0" style="13" hidden="1" customWidth="1"/>
    <col min="6410" max="6410" width="11.5703125" style="13" customWidth="1"/>
    <col min="6411" max="6411" width="11.7109375" style="13" customWidth="1"/>
    <col min="6412" max="6412" width="11.5703125" style="13" customWidth="1"/>
    <col min="6413" max="6414" width="11.7109375" style="13" customWidth="1"/>
    <col min="6415" max="6415" width="11.5703125" style="13" customWidth="1"/>
    <col min="6416" max="6420" width="0" style="13" hidden="1" customWidth="1"/>
    <col min="6421" max="6421" width="11.7109375" style="13" customWidth="1"/>
    <col min="6422" max="6422" width="11.85546875" style="13" customWidth="1"/>
    <col min="6423" max="6423" width="9.5703125" style="13" customWidth="1"/>
    <col min="6424" max="6424" width="0" style="13" hidden="1" customWidth="1"/>
    <col min="6425" max="6425" width="16.5703125" style="13" customWidth="1"/>
    <col min="6426" max="6659" width="9.140625" style="13"/>
    <col min="6660" max="6660" width="6.140625" style="13" customWidth="1"/>
    <col min="6661" max="6661" width="29.42578125" style="13" customWidth="1"/>
    <col min="6662" max="6662" width="19.140625" style="13" customWidth="1"/>
    <col min="6663" max="6663" width="10.140625" style="13" customWidth="1"/>
    <col min="6664" max="6664" width="10.7109375" style="13" customWidth="1"/>
    <col min="6665" max="6665" width="0" style="13" hidden="1" customWidth="1"/>
    <col min="6666" max="6666" width="11.5703125" style="13" customWidth="1"/>
    <col min="6667" max="6667" width="11.7109375" style="13" customWidth="1"/>
    <col min="6668" max="6668" width="11.5703125" style="13" customWidth="1"/>
    <col min="6669" max="6670" width="11.7109375" style="13" customWidth="1"/>
    <col min="6671" max="6671" width="11.5703125" style="13" customWidth="1"/>
    <col min="6672" max="6676" width="0" style="13" hidden="1" customWidth="1"/>
    <col min="6677" max="6677" width="11.7109375" style="13" customWidth="1"/>
    <col min="6678" max="6678" width="11.85546875" style="13" customWidth="1"/>
    <col min="6679" max="6679" width="9.5703125" style="13" customWidth="1"/>
    <col min="6680" max="6680" width="0" style="13" hidden="1" customWidth="1"/>
    <col min="6681" max="6681" width="16.5703125" style="13" customWidth="1"/>
    <col min="6682" max="6915" width="9.140625" style="13"/>
    <col min="6916" max="6916" width="6.140625" style="13" customWidth="1"/>
    <col min="6917" max="6917" width="29.42578125" style="13" customWidth="1"/>
    <col min="6918" max="6918" width="19.140625" style="13" customWidth="1"/>
    <col min="6919" max="6919" width="10.140625" style="13" customWidth="1"/>
    <col min="6920" max="6920" width="10.7109375" style="13" customWidth="1"/>
    <col min="6921" max="6921" width="0" style="13" hidden="1" customWidth="1"/>
    <col min="6922" max="6922" width="11.5703125" style="13" customWidth="1"/>
    <col min="6923" max="6923" width="11.7109375" style="13" customWidth="1"/>
    <col min="6924" max="6924" width="11.5703125" style="13" customWidth="1"/>
    <col min="6925" max="6926" width="11.7109375" style="13" customWidth="1"/>
    <col min="6927" max="6927" width="11.5703125" style="13" customWidth="1"/>
    <col min="6928" max="6932" width="0" style="13" hidden="1" customWidth="1"/>
    <col min="6933" max="6933" width="11.7109375" style="13" customWidth="1"/>
    <col min="6934" max="6934" width="11.85546875" style="13" customWidth="1"/>
    <col min="6935" max="6935" width="9.5703125" style="13" customWidth="1"/>
    <col min="6936" max="6936" width="0" style="13" hidden="1" customWidth="1"/>
    <col min="6937" max="6937" width="16.5703125" style="13" customWidth="1"/>
    <col min="6938" max="7171" width="9.140625" style="13"/>
    <col min="7172" max="7172" width="6.140625" style="13" customWidth="1"/>
    <col min="7173" max="7173" width="29.42578125" style="13" customWidth="1"/>
    <col min="7174" max="7174" width="19.140625" style="13" customWidth="1"/>
    <col min="7175" max="7175" width="10.140625" style="13" customWidth="1"/>
    <col min="7176" max="7176" width="10.7109375" style="13" customWidth="1"/>
    <col min="7177" max="7177" width="0" style="13" hidden="1" customWidth="1"/>
    <col min="7178" max="7178" width="11.5703125" style="13" customWidth="1"/>
    <col min="7179" max="7179" width="11.7109375" style="13" customWidth="1"/>
    <col min="7180" max="7180" width="11.5703125" style="13" customWidth="1"/>
    <col min="7181" max="7182" width="11.7109375" style="13" customWidth="1"/>
    <col min="7183" max="7183" width="11.5703125" style="13" customWidth="1"/>
    <col min="7184" max="7188" width="0" style="13" hidden="1" customWidth="1"/>
    <col min="7189" max="7189" width="11.7109375" style="13" customWidth="1"/>
    <col min="7190" max="7190" width="11.85546875" style="13" customWidth="1"/>
    <col min="7191" max="7191" width="9.5703125" style="13" customWidth="1"/>
    <col min="7192" max="7192" width="0" style="13" hidden="1" customWidth="1"/>
    <col min="7193" max="7193" width="16.5703125" style="13" customWidth="1"/>
    <col min="7194" max="7427" width="9.140625" style="13"/>
    <col min="7428" max="7428" width="6.140625" style="13" customWidth="1"/>
    <col min="7429" max="7429" width="29.42578125" style="13" customWidth="1"/>
    <col min="7430" max="7430" width="19.140625" style="13" customWidth="1"/>
    <col min="7431" max="7431" width="10.140625" style="13" customWidth="1"/>
    <col min="7432" max="7432" width="10.7109375" style="13" customWidth="1"/>
    <col min="7433" max="7433" width="0" style="13" hidden="1" customWidth="1"/>
    <col min="7434" max="7434" width="11.5703125" style="13" customWidth="1"/>
    <col min="7435" max="7435" width="11.7109375" style="13" customWidth="1"/>
    <col min="7436" max="7436" width="11.5703125" style="13" customWidth="1"/>
    <col min="7437" max="7438" width="11.7109375" style="13" customWidth="1"/>
    <col min="7439" max="7439" width="11.5703125" style="13" customWidth="1"/>
    <col min="7440" max="7444" width="0" style="13" hidden="1" customWidth="1"/>
    <col min="7445" max="7445" width="11.7109375" style="13" customWidth="1"/>
    <col min="7446" max="7446" width="11.85546875" style="13" customWidth="1"/>
    <col min="7447" max="7447" width="9.5703125" style="13" customWidth="1"/>
    <col min="7448" max="7448" width="0" style="13" hidden="1" customWidth="1"/>
    <col min="7449" max="7449" width="16.5703125" style="13" customWidth="1"/>
    <col min="7450" max="7683" width="9.140625" style="13"/>
    <col min="7684" max="7684" width="6.140625" style="13" customWidth="1"/>
    <col min="7685" max="7685" width="29.42578125" style="13" customWidth="1"/>
    <col min="7686" max="7686" width="19.140625" style="13" customWidth="1"/>
    <col min="7687" max="7687" width="10.140625" style="13" customWidth="1"/>
    <col min="7688" max="7688" width="10.7109375" style="13" customWidth="1"/>
    <col min="7689" max="7689" width="0" style="13" hidden="1" customWidth="1"/>
    <col min="7690" max="7690" width="11.5703125" style="13" customWidth="1"/>
    <col min="7691" max="7691" width="11.7109375" style="13" customWidth="1"/>
    <col min="7692" max="7692" width="11.5703125" style="13" customWidth="1"/>
    <col min="7693" max="7694" width="11.7109375" style="13" customWidth="1"/>
    <col min="7695" max="7695" width="11.5703125" style="13" customWidth="1"/>
    <col min="7696" max="7700" width="0" style="13" hidden="1" customWidth="1"/>
    <col min="7701" max="7701" width="11.7109375" style="13" customWidth="1"/>
    <col min="7702" max="7702" width="11.85546875" style="13" customWidth="1"/>
    <col min="7703" max="7703" width="9.5703125" style="13" customWidth="1"/>
    <col min="7704" max="7704" width="0" style="13" hidden="1" customWidth="1"/>
    <col min="7705" max="7705" width="16.5703125" style="13" customWidth="1"/>
    <col min="7706" max="7939" width="9.140625" style="13"/>
    <col min="7940" max="7940" width="6.140625" style="13" customWidth="1"/>
    <col min="7941" max="7941" width="29.42578125" style="13" customWidth="1"/>
    <col min="7942" max="7942" width="19.140625" style="13" customWidth="1"/>
    <col min="7943" max="7943" width="10.140625" style="13" customWidth="1"/>
    <col min="7944" max="7944" width="10.7109375" style="13" customWidth="1"/>
    <col min="7945" max="7945" width="0" style="13" hidden="1" customWidth="1"/>
    <col min="7946" max="7946" width="11.5703125" style="13" customWidth="1"/>
    <col min="7947" max="7947" width="11.7109375" style="13" customWidth="1"/>
    <col min="7948" max="7948" width="11.5703125" style="13" customWidth="1"/>
    <col min="7949" max="7950" width="11.7109375" style="13" customWidth="1"/>
    <col min="7951" max="7951" width="11.5703125" style="13" customWidth="1"/>
    <col min="7952" max="7956" width="0" style="13" hidden="1" customWidth="1"/>
    <col min="7957" max="7957" width="11.7109375" style="13" customWidth="1"/>
    <col min="7958" max="7958" width="11.85546875" style="13" customWidth="1"/>
    <col min="7959" max="7959" width="9.5703125" style="13" customWidth="1"/>
    <col min="7960" max="7960" width="0" style="13" hidden="1" customWidth="1"/>
    <col min="7961" max="7961" width="16.5703125" style="13" customWidth="1"/>
    <col min="7962" max="8195" width="9.140625" style="13"/>
    <col min="8196" max="8196" width="6.140625" style="13" customWidth="1"/>
    <col min="8197" max="8197" width="29.42578125" style="13" customWidth="1"/>
    <col min="8198" max="8198" width="19.140625" style="13" customWidth="1"/>
    <col min="8199" max="8199" width="10.140625" style="13" customWidth="1"/>
    <col min="8200" max="8200" width="10.7109375" style="13" customWidth="1"/>
    <col min="8201" max="8201" width="0" style="13" hidden="1" customWidth="1"/>
    <col min="8202" max="8202" width="11.5703125" style="13" customWidth="1"/>
    <col min="8203" max="8203" width="11.7109375" style="13" customWidth="1"/>
    <col min="8204" max="8204" width="11.5703125" style="13" customWidth="1"/>
    <col min="8205" max="8206" width="11.7109375" style="13" customWidth="1"/>
    <col min="8207" max="8207" width="11.5703125" style="13" customWidth="1"/>
    <col min="8208" max="8212" width="0" style="13" hidden="1" customWidth="1"/>
    <col min="8213" max="8213" width="11.7109375" style="13" customWidth="1"/>
    <col min="8214" max="8214" width="11.85546875" style="13" customWidth="1"/>
    <col min="8215" max="8215" width="9.5703125" style="13" customWidth="1"/>
    <col min="8216" max="8216" width="0" style="13" hidden="1" customWidth="1"/>
    <col min="8217" max="8217" width="16.5703125" style="13" customWidth="1"/>
    <col min="8218" max="8451" width="9.140625" style="13"/>
    <col min="8452" max="8452" width="6.140625" style="13" customWidth="1"/>
    <col min="8453" max="8453" width="29.42578125" style="13" customWidth="1"/>
    <col min="8454" max="8454" width="19.140625" style="13" customWidth="1"/>
    <col min="8455" max="8455" width="10.140625" style="13" customWidth="1"/>
    <col min="8456" max="8456" width="10.7109375" style="13" customWidth="1"/>
    <col min="8457" max="8457" width="0" style="13" hidden="1" customWidth="1"/>
    <col min="8458" max="8458" width="11.5703125" style="13" customWidth="1"/>
    <col min="8459" max="8459" width="11.7109375" style="13" customWidth="1"/>
    <col min="8460" max="8460" width="11.5703125" style="13" customWidth="1"/>
    <col min="8461" max="8462" width="11.7109375" style="13" customWidth="1"/>
    <col min="8463" max="8463" width="11.5703125" style="13" customWidth="1"/>
    <col min="8464" max="8468" width="0" style="13" hidden="1" customWidth="1"/>
    <col min="8469" max="8469" width="11.7109375" style="13" customWidth="1"/>
    <col min="8470" max="8470" width="11.85546875" style="13" customWidth="1"/>
    <col min="8471" max="8471" width="9.5703125" style="13" customWidth="1"/>
    <col min="8472" max="8472" width="0" style="13" hidden="1" customWidth="1"/>
    <col min="8473" max="8473" width="16.5703125" style="13" customWidth="1"/>
    <col min="8474" max="8707" width="9.140625" style="13"/>
    <col min="8708" max="8708" width="6.140625" style="13" customWidth="1"/>
    <col min="8709" max="8709" width="29.42578125" style="13" customWidth="1"/>
    <col min="8710" max="8710" width="19.140625" style="13" customWidth="1"/>
    <col min="8711" max="8711" width="10.140625" style="13" customWidth="1"/>
    <col min="8712" max="8712" width="10.7109375" style="13" customWidth="1"/>
    <col min="8713" max="8713" width="0" style="13" hidden="1" customWidth="1"/>
    <col min="8714" max="8714" width="11.5703125" style="13" customWidth="1"/>
    <col min="8715" max="8715" width="11.7109375" style="13" customWidth="1"/>
    <col min="8716" max="8716" width="11.5703125" style="13" customWidth="1"/>
    <col min="8717" max="8718" width="11.7109375" style="13" customWidth="1"/>
    <col min="8719" max="8719" width="11.5703125" style="13" customWidth="1"/>
    <col min="8720" max="8724" width="0" style="13" hidden="1" customWidth="1"/>
    <col min="8725" max="8725" width="11.7109375" style="13" customWidth="1"/>
    <col min="8726" max="8726" width="11.85546875" style="13" customWidth="1"/>
    <col min="8727" max="8727" width="9.5703125" style="13" customWidth="1"/>
    <col min="8728" max="8728" width="0" style="13" hidden="1" customWidth="1"/>
    <col min="8729" max="8729" width="16.5703125" style="13" customWidth="1"/>
    <col min="8730" max="8963" width="9.140625" style="13"/>
    <col min="8964" max="8964" width="6.140625" style="13" customWidth="1"/>
    <col min="8965" max="8965" width="29.42578125" style="13" customWidth="1"/>
    <col min="8966" max="8966" width="19.140625" style="13" customWidth="1"/>
    <col min="8967" max="8967" width="10.140625" style="13" customWidth="1"/>
    <col min="8968" max="8968" width="10.7109375" style="13" customWidth="1"/>
    <col min="8969" max="8969" width="0" style="13" hidden="1" customWidth="1"/>
    <col min="8970" max="8970" width="11.5703125" style="13" customWidth="1"/>
    <col min="8971" max="8971" width="11.7109375" style="13" customWidth="1"/>
    <col min="8972" max="8972" width="11.5703125" style="13" customWidth="1"/>
    <col min="8973" max="8974" width="11.7109375" style="13" customWidth="1"/>
    <col min="8975" max="8975" width="11.5703125" style="13" customWidth="1"/>
    <col min="8976" max="8980" width="0" style="13" hidden="1" customWidth="1"/>
    <col min="8981" max="8981" width="11.7109375" style="13" customWidth="1"/>
    <col min="8982" max="8982" width="11.85546875" style="13" customWidth="1"/>
    <col min="8983" max="8983" width="9.5703125" style="13" customWidth="1"/>
    <col min="8984" max="8984" width="0" style="13" hidden="1" customWidth="1"/>
    <col min="8985" max="8985" width="16.5703125" style="13" customWidth="1"/>
    <col min="8986" max="9219" width="9.140625" style="13"/>
    <col min="9220" max="9220" width="6.140625" style="13" customWidth="1"/>
    <col min="9221" max="9221" width="29.42578125" style="13" customWidth="1"/>
    <col min="9222" max="9222" width="19.140625" style="13" customWidth="1"/>
    <col min="9223" max="9223" width="10.140625" style="13" customWidth="1"/>
    <col min="9224" max="9224" width="10.7109375" style="13" customWidth="1"/>
    <col min="9225" max="9225" width="0" style="13" hidden="1" customWidth="1"/>
    <col min="9226" max="9226" width="11.5703125" style="13" customWidth="1"/>
    <col min="9227" max="9227" width="11.7109375" style="13" customWidth="1"/>
    <col min="9228" max="9228" width="11.5703125" style="13" customWidth="1"/>
    <col min="9229" max="9230" width="11.7109375" style="13" customWidth="1"/>
    <col min="9231" max="9231" width="11.5703125" style="13" customWidth="1"/>
    <col min="9232" max="9236" width="0" style="13" hidden="1" customWidth="1"/>
    <col min="9237" max="9237" width="11.7109375" style="13" customWidth="1"/>
    <col min="9238" max="9238" width="11.85546875" style="13" customWidth="1"/>
    <col min="9239" max="9239" width="9.5703125" style="13" customWidth="1"/>
    <col min="9240" max="9240" width="0" style="13" hidden="1" customWidth="1"/>
    <col min="9241" max="9241" width="16.5703125" style="13" customWidth="1"/>
    <col min="9242" max="9475" width="9.140625" style="13"/>
    <col min="9476" max="9476" width="6.140625" style="13" customWidth="1"/>
    <col min="9477" max="9477" width="29.42578125" style="13" customWidth="1"/>
    <col min="9478" max="9478" width="19.140625" style="13" customWidth="1"/>
    <col min="9479" max="9479" width="10.140625" style="13" customWidth="1"/>
    <col min="9480" max="9480" width="10.7109375" style="13" customWidth="1"/>
    <col min="9481" max="9481" width="0" style="13" hidden="1" customWidth="1"/>
    <col min="9482" max="9482" width="11.5703125" style="13" customWidth="1"/>
    <col min="9483" max="9483" width="11.7109375" style="13" customWidth="1"/>
    <col min="9484" max="9484" width="11.5703125" style="13" customWidth="1"/>
    <col min="9485" max="9486" width="11.7109375" style="13" customWidth="1"/>
    <col min="9487" max="9487" width="11.5703125" style="13" customWidth="1"/>
    <col min="9488" max="9492" width="0" style="13" hidden="1" customWidth="1"/>
    <col min="9493" max="9493" width="11.7109375" style="13" customWidth="1"/>
    <col min="9494" max="9494" width="11.85546875" style="13" customWidth="1"/>
    <col min="9495" max="9495" width="9.5703125" style="13" customWidth="1"/>
    <col min="9496" max="9496" width="0" style="13" hidden="1" customWidth="1"/>
    <col min="9497" max="9497" width="16.5703125" style="13" customWidth="1"/>
    <col min="9498" max="9731" width="9.140625" style="13"/>
    <col min="9732" max="9732" width="6.140625" style="13" customWidth="1"/>
    <col min="9733" max="9733" width="29.42578125" style="13" customWidth="1"/>
    <col min="9734" max="9734" width="19.140625" style="13" customWidth="1"/>
    <col min="9735" max="9735" width="10.140625" style="13" customWidth="1"/>
    <col min="9736" max="9736" width="10.7109375" style="13" customWidth="1"/>
    <col min="9737" max="9737" width="0" style="13" hidden="1" customWidth="1"/>
    <col min="9738" max="9738" width="11.5703125" style="13" customWidth="1"/>
    <col min="9739" max="9739" width="11.7109375" style="13" customWidth="1"/>
    <col min="9740" max="9740" width="11.5703125" style="13" customWidth="1"/>
    <col min="9741" max="9742" width="11.7109375" style="13" customWidth="1"/>
    <col min="9743" max="9743" width="11.5703125" style="13" customWidth="1"/>
    <col min="9744" max="9748" width="0" style="13" hidden="1" customWidth="1"/>
    <col min="9749" max="9749" width="11.7109375" style="13" customWidth="1"/>
    <col min="9750" max="9750" width="11.85546875" style="13" customWidth="1"/>
    <col min="9751" max="9751" width="9.5703125" style="13" customWidth="1"/>
    <col min="9752" max="9752" width="0" style="13" hidden="1" customWidth="1"/>
    <col min="9753" max="9753" width="16.5703125" style="13" customWidth="1"/>
    <col min="9754" max="9987" width="9.140625" style="13"/>
    <col min="9988" max="9988" width="6.140625" style="13" customWidth="1"/>
    <col min="9989" max="9989" width="29.42578125" style="13" customWidth="1"/>
    <col min="9990" max="9990" width="19.140625" style="13" customWidth="1"/>
    <col min="9991" max="9991" width="10.140625" style="13" customWidth="1"/>
    <col min="9992" max="9992" width="10.7109375" style="13" customWidth="1"/>
    <col min="9993" max="9993" width="0" style="13" hidden="1" customWidth="1"/>
    <col min="9994" max="9994" width="11.5703125" style="13" customWidth="1"/>
    <col min="9995" max="9995" width="11.7109375" style="13" customWidth="1"/>
    <col min="9996" max="9996" width="11.5703125" style="13" customWidth="1"/>
    <col min="9997" max="9998" width="11.7109375" style="13" customWidth="1"/>
    <col min="9999" max="9999" width="11.5703125" style="13" customWidth="1"/>
    <col min="10000" max="10004" width="0" style="13" hidden="1" customWidth="1"/>
    <col min="10005" max="10005" width="11.7109375" style="13" customWidth="1"/>
    <col min="10006" max="10006" width="11.85546875" style="13" customWidth="1"/>
    <col min="10007" max="10007" width="9.5703125" style="13" customWidth="1"/>
    <col min="10008" max="10008" width="0" style="13" hidden="1" customWidth="1"/>
    <col min="10009" max="10009" width="16.5703125" style="13" customWidth="1"/>
    <col min="10010" max="10243" width="9.140625" style="13"/>
    <col min="10244" max="10244" width="6.140625" style="13" customWidth="1"/>
    <col min="10245" max="10245" width="29.42578125" style="13" customWidth="1"/>
    <col min="10246" max="10246" width="19.140625" style="13" customWidth="1"/>
    <col min="10247" max="10247" width="10.140625" style="13" customWidth="1"/>
    <col min="10248" max="10248" width="10.7109375" style="13" customWidth="1"/>
    <col min="10249" max="10249" width="0" style="13" hidden="1" customWidth="1"/>
    <col min="10250" max="10250" width="11.5703125" style="13" customWidth="1"/>
    <col min="10251" max="10251" width="11.7109375" style="13" customWidth="1"/>
    <col min="10252" max="10252" width="11.5703125" style="13" customWidth="1"/>
    <col min="10253" max="10254" width="11.7109375" style="13" customWidth="1"/>
    <col min="10255" max="10255" width="11.5703125" style="13" customWidth="1"/>
    <col min="10256" max="10260" width="0" style="13" hidden="1" customWidth="1"/>
    <col min="10261" max="10261" width="11.7109375" style="13" customWidth="1"/>
    <col min="10262" max="10262" width="11.85546875" style="13" customWidth="1"/>
    <col min="10263" max="10263" width="9.5703125" style="13" customWidth="1"/>
    <col min="10264" max="10264" width="0" style="13" hidden="1" customWidth="1"/>
    <col min="10265" max="10265" width="16.5703125" style="13" customWidth="1"/>
    <col min="10266" max="10499" width="9.140625" style="13"/>
    <col min="10500" max="10500" width="6.140625" style="13" customWidth="1"/>
    <col min="10501" max="10501" width="29.42578125" style="13" customWidth="1"/>
    <col min="10502" max="10502" width="19.140625" style="13" customWidth="1"/>
    <col min="10503" max="10503" width="10.140625" style="13" customWidth="1"/>
    <col min="10504" max="10504" width="10.7109375" style="13" customWidth="1"/>
    <col min="10505" max="10505" width="0" style="13" hidden="1" customWidth="1"/>
    <col min="10506" max="10506" width="11.5703125" style="13" customWidth="1"/>
    <col min="10507" max="10507" width="11.7109375" style="13" customWidth="1"/>
    <col min="10508" max="10508" width="11.5703125" style="13" customWidth="1"/>
    <col min="10509" max="10510" width="11.7109375" style="13" customWidth="1"/>
    <col min="10511" max="10511" width="11.5703125" style="13" customWidth="1"/>
    <col min="10512" max="10516" width="0" style="13" hidden="1" customWidth="1"/>
    <col min="10517" max="10517" width="11.7109375" style="13" customWidth="1"/>
    <col min="10518" max="10518" width="11.85546875" style="13" customWidth="1"/>
    <col min="10519" max="10519" width="9.5703125" style="13" customWidth="1"/>
    <col min="10520" max="10520" width="0" style="13" hidden="1" customWidth="1"/>
    <col min="10521" max="10521" width="16.5703125" style="13" customWidth="1"/>
    <col min="10522" max="10755" width="9.140625" style="13"/>
    <col min="10756" max="10756" width="6.140625" style="13" customWidth="1"/>
    <col min="10757" max="10757" width="29.42578125" style="13" customWidth="1"/>
    <col min="10758" max="10758" width="19.140625" style="13" customWidth="1"/>
    <col min="10759" max="10759" width="10.140625" style="13" customWidth="1"/>
    <col min="10760" max="10760" width="10.7109375" style="13" customWidth="1"/>
    <col min="10761" max="10761" width="0" style="13" hidden="1" customWidth="1"/>
    <col min="10762" max="10762" width="11.5703125" style="13" customWidth="1"/>
    <col min="10763" max="10763" width="11.7109375" style="13" customWidth="1"/>
    <col min="10764" max="10764" width="11.5703125" style="13" customWidth="1"/>
    <col min="10765" max="10766" width="11.7109375" style="13" customWidth="1"/>
    <col min="10767" max="10767" width="11.5703125" style="13" customWidth="1"/>
    <col min="10768" max="10772" width="0" style="13" hidden="1" customWidth="1"/>
    <col min="10773" max="10773" width="11.7109375" style="13" customWidth="1"/>
    <col min="10774" max="10774" width="11.85546875" style="13" customWidth="1"/>
    <col min="10775" max="10775" width="9.5703125" style="13" customWidth="1"/>
    <col min="10776" max="10776" width="0" style="13" hidden="1" customWidth="1"/>
    <col min="10777" max="10777" width="16.5703125" style="13" customWidth="1"/>
    <col min="10778" max="11011" width="9.140625" style="13"/>
    <col min="11012" max="11012" width="6.140625" style="13" customWidth="1"/>
    <col min="11013" max="11013" width="29.42578125" style="13" customWidth="1"/>
    <col min="11014" max="11014" width="19.140625" style="13" customWidth="1"/>
    <col min="11015" max="11015" width="10.140625" style="13" customWidth="1"/>
    <col min="11016" max="11016" width="10.7109375" style="13" customWidth="1"/>
    <col min="11017" max="11017" width="0" style="13" hidden="1" customWidth="1"/>
    <col min="11018" max="11018" width="11.5703125" style="13" customWidth="1"/>
    <col min="11019" max="11019" width="11.7109375" style="13" customWidth="1"/>
    <col min="11020" max="11020" width="11.5703125" style="13" customWidth="1"/>
    <col min="11021" max="11022" width="11.7109375" style="13" customWidth="1"/>
    <col min="11023" max="11023" width="11.5703125" style="13" customWidth="1"/>
    <col min="11024" max="11028" width="0" style="13" hidden="1" customWidth="1"/>
    <col min="11029" max="11029" width="11.7109375" style="13" customWidth="1"/>
    <col min="11030" max="11030" width="11.85546875" style="13" customWidth="1"/>
    <col min="11031" max="11031" width="9.5703125" style="13" customWidth="1"/>
    <col min="11032" max="11032" width="0" style="13" hidden="1" customWidth="1"/>
    <col min="11033" max="11033" width="16.5703125" style="13" customWidth="1"/>
    <col min="11034" max="11267" width="9.140625" style="13"/>
    <col min="11268" max="11268" width="6.140625" style="13" customWidth="1"/>
    <col min="11269" max="11269" width="29.42578125" style="13" customWidth="1"/>
    <col min="11270" max="11270" width="19.140625" style="13" customWidth="1"/>
    <col min="11271" max="11271" width="10.140625" style="13" customWidth="1"/>
    <col min="11272" max="11272" width="10.7109375" style="13" customWidth="1"/>
    <col min="11273" max="11273" width="0" style="13" hidden="1" customWidth="1"/>
    <col min="11274" max="11274" width="11.5703125" style="13" customWidth="1"/>
    <col min="11275" max="11275" width="11.7109375" style="13" customWidth="1"/>
    <col min="11276" max="11276" width="11.5703125" style="13" customWidth="1"/>
    <col min="11277" max="11278" width="11.7109375" style="13" customWidth="1"/>
    <col min="11279" max="11279" width="11.5703125" style="13" customWidth="1"/>
    <col min="11280" max="11284" width="0" style="13" hidden="1" customWidth="1"/>
    <col min="11285" max="11285" width="11.7109375" style="13" customWidth="1"/>
    <col min="11286" max="11286" width="11.85546875" style="13" customWidth="1"/>
    <col min="11287" max="11287" width="9.5703125" style="13" customWidth="1"/>
    <col min="11288" max="11288" width="0" style="13" hidden="1" customWidth="1"/>
    <col min="11289" max="11289" width="16.5703125" style="13" customWidth="1"/>
    <col min="11290" max="11523" width="9.140625" style="13"/>
    <col min="11524" max="11524" width="6.140625" style="13" customWidth="1"/>
    <col min="11525" max="11525" width="29.42578125" style="13" customWidth="1"/>
    <col min="11526" max="11526" width="19.140625" style="13" customWidth="1"/>
    <col min="11527" max="11527" width="10.140625" style="13" customWidth="1"/>
    <col min="11528" max="11528" width="10.7109375" style="13" customWidth="1"/>
    <col min="11529" max="11529" width="0" style="13" hidden="1" customWidth="1"/>
    <col min="11530" max="11530" width="11.5703125" style="13" customWidth="1"/>
    <col min="11531" max="11531" width="11.7109375" style="13" customWidth="1"/>
    <col min="11532" max="11532" width="11.5703125" style="13" customWidth="1"/>
    <col min="11533" max="11534" width="11.7109375" style="13" customWidth="1"/>
    <col min="11535" max="11535" width="11.5703125" style="13" customWidth="1"/>
    <col min="11536" max="11540" width="0" style="13" hidden="1" customWidth="1"/>
    <col min="11541" max="11541" width="11.7109375" style="13" customWidth="1"/>
    <col min="11542" max="11542" width="11.85546875" style="13" customWidth="1"/>
    <col min="11543" max="11543" width="9.5703125" style="13" customWidth="1"/>
    <col min="11544" max="11544" width="0" style="13" hidden="1" customWidth="1"/>
    <col min="11545" max="11545" width="16.5703125" style="13" customWidth="1"/>
    <col min="11546" max="11779" width="9.140625" style="13"/>
    <col min="11780" max="11780" width="6.140625" style="13" customWidth="1"/>
    <col min="11781" max="11781" width="29.42578125" style="13" customWidth="1"/>
    <col min="11782" max="11782" width="19.140625" style="13" customWidth="1"/>
    <col min="11783" max="11783" width="10.140625" style="13" customWidth="1"/>
    <col min="11784" max="11784" width="10.7109375" style="13" customWidth="1"/>
    <col min="11785" max="11785" width="0" style="13" hidden="1" customWidth="1"/>
    <col min="11786" max="11786" width="11.5703125" style="13" customWidth="1"/>
    <col min="11787" max="11787" width="11.7109375" style="13" customWidth="1"/>
    <col min="11788" max="11788" width="11.5703125" style="13" customWidth="1"/>
    <col min="11789" max="11790" width="11.7109375" style="13" customWidth="1"/>
    <col min="11791" max="11791" width="11.5703125" style="13" customWidth="1"/>
    <col min="11792" max="11796" width="0" style="13" hidden="1" customWidth="1"/>
    <col min="11797" max="11797" width="11.7109375" style="13" customWidth="1"/>
    <col min="11798" max="11798" width="11.85546875" style="13" customWidth="1"/>
    <col min="11799" max="11799" width="9.5703125" style="13" customWidth="1"/>
    <col min="11800" max="11800" width="0" style="13" hidden="1" customWidth="1"/>
    <col min="11801" max="11801" width="16.5703125" style="13" customWidth="1"/>
    <col min="11802" max="12035" width="9.140625" style="13"/>
    <col min="12036" max="12036" width="6.140625" style="13" customWidth="1"/>
    <col min="12037" max="12037" width="29.42578125" style="13" customWidth="1"/>
    <col min="12038" max="12038" width="19.140625" style="13" customWidth="1"/>
    <col min="12039" max="12039" width="10.140625" style="13" customWidth="1"/>
    <col min="12040" max="12040" width="10.7109375" style="13" customWidth="1"/>
    <col min="12041" max="12041" width="0" style="13" hidden="1" customWidth="1"/>
    <col min="12042" max="12042" width="11.5703125" style="13" customWidth="1"/>
    <col min="12043" max="12043" width="11.7109375" style="13" customWidth="1"/>
    <col min="12044" max="12044" width="11.5703125" style="13" customWidth="1"/>
    <col min="12045" max="12046" width="11.7109375" style="13" customWidth="1"/>
    <col min="12047" max="12047" width="11.5703125" style="13" customWidth="1"/>
    <col min="12048" max="12052" width="0" style="13" hidden="1" customWidth="1"/>
    <col min="12053" max="12053" width="11.7109375" style="13" customWidth="1"/>
    <col min="12054" max="12054" width="11.85546875" style="13" customWidth="1"/>
    <col min="12055" max="12055" width="9.5703125" style="13" customWidth="1"/>
    <col min="12056" max="12056" width="0" style="13" hidden="1" customWidth="1"/>
    <col min="12057" max="12057" width="16.5703125" style="13" customWidth="1"/>
    <col min="12058" max="12291" width="9.140625" style="13"/>
    <col min="12292" max="12292" width="6.140625" style="13" customWidth="1"/>
    <col min="12293" max="12293" width="29.42578125" style="13" customWidth="1"/>
    <col min="12294" max="12294" width="19.140625" style="13" customWidth="1"/>
    <col min="12295" max="12295" width="10.140625" style="13" customWidth="1"/>
    <col min="12296" max="12296" width="10.7109375" style="13" customWidth="1"/>
    <col min="12297" max="12297" width="0" style="13" hidden="1" customWidth="1"/>
    <col min="12298" max="12298" width="11.5703125" style="13" customWidth="1"/>
    <col min="12299" max="12299" width="11.7109375" style="13" customWidth="1"/>
    <col min="12300" max="12300" width="11.5703125" style="13" customWidth="1"/>
    <col min="12301" max="12302" width="11.7109375" style="13" customWidth="1"/>
    <col min="12303" max="12303" width="11.5703125" style="13" customWidth="1"/>
    <col min="12304" max="12308" width="0" style="13" hidden="1" customWidth="1"/>
    <col min="12309" max="12309" width="11.7109375" style="13" customWidth="1"/>
    <col min="12310" max="12310" width="11.85546875" style="13" customWidth="1"/>
    <col min="12311" max="12311" width="9.5703125" style="13" customWidth="1"/>
    <col min="12312" max="12312" width="0" style="13" hidden="1" customWidth="1"/>
    <col min="12313" max="12313" width="16.5703125" style="13" customWidth="1"/>
    <col min="12314" max="12547" width="9.140625" style="13"/>
    <col min="12548" max="12548" width="6.140625" style="13" customWidth="1"/>
    <col min="12549" max="12549" width="29.42578125" style="13" customWidth="1"/>
    <col min="12550" max="12550" width="19.140625" style="13" customWidth="1"/>
    <col min="12551" max="12551" width="10.140625" style="13" customWidth="1"/>
    <col min="12552" max="12552" width="10.7109375" style="13" customWidth="1"/>
    <col min="12553" max="12553" width="0" style="13" hidden="1" customWidth="1"/>
    <col min="12554" max="12554" width="11.5703125" style="13" customWidth="1"/>
    <col min="12555" max="12555" width="11.7109375" style="13" customWidth="1"/>
    <col min="12556" max="12556" width="11.5703125" style="13" customWidth="1"/>
    <col min="12557" max="12558" width="11.7109375" style="13" customWidth="1"/>
    <col min="12559" max="12559" width="11.5703125" style="13" customWidth="1"/>
    <col min="12560" max="12564" width="0" style="13" hidden="1" customWidth="1"/>
    <col min="12565" max="12565" width="11.7109375" style="13" customWidth="1"/>
    <col min="12566" max="12566" width="11.85546875" style="13" customWidth="1"/>
    <col min="12567" max="12567" width="9.5703125" style="13" customWidth="1"/>
    <col min="12568" max="12568" width="0" style="13" hidden="1" customWidth="1"/>
    <col min="12569" max="12569" width="16.5703125" style="13" customWidth="1"/>
    <col min="12570" max="12803" width="9.140625" style="13"/>
    <col min="12804" max="12804" width="6.140625" style="13" customWidth="1"/>
    <col min="12805" max="12805" width="29.42578125" style="13" customWidth="1"/>
    <col min="12806" max="12806" width="19.140625" style="13" customWidth="1"/>
    <col min="12807" max="12807" width="10.140625" style="13" customWidth="1"/>
    <col min="12808" max="12808" width="10.7109375" style="13" customWidth="1"/>
    <col min="12809" max="12809" width="0" style="13" hidden="1" customWidth="1"/>
    <col min="12810" max="12810" width="11.5703125" style="13" customWidth="1"/>
    <col min="12811" max="12811" width="11.7109375" style="13" customWidth="1"/>
    <col min="12812" max="12812" width="11.5703125" style="13" customWidth="1"/>
    <col min="12813" max="12814" width="11.7109375" style="13" customWidth="1"/>
    <col min="12815" max="12815" width="11.5703125" style="13" customWidth="1"/>
    <col min="12816" max="12820" width="0" style="13" hidden="1" customWidth="1"/>
    <col min="12821" max="12821" width="11.7109375" style="13" customWidth="1"/>
    <col min="12822" max="12822" width="11.85546875" style="13" customWidth="1"/>
    <col min="12823" max="12823" width="9.5703125" style="13" customWidth="1"/>
    <col min="12824" max="12824" width="0" style="13" hidden="1" customWidth="1"/>
    <col min="12825" max="12825" width="16.5703125" style="13" customWidth="1"/>
    <col min="12826" max="13059" width="9.140625" style="13"/>
    <col min="13060" max="13060" width="6.140625" style="13" customWidth="1"/>
    <col min="13061" max="13061" width="29.42578125" style="13" customWidth="1"/>
    <col min="13062" max="13062" width="19.140625" style="13" customWidth="1"/>
    <col min="13063" max="13063" width="10.140625" style="13" customWidth="1"/>
    <col min="13064" max="13064" width="10.7109375" style="13" customWidth="1"/>
    <col min="13065" max="13065" width="0" style="13" hidden="1" customWidth="1"/>
    <col min="13066" max="13066" width="11.5703125" style="13" customWidth="1"/>
    <col min="13067" max="13067" width="11.7109375" style="13" customWidth="1"/>
    <col min="13068" max="13068" width="11.5703125" style="13" customWidth="1"/>
    <col min="13069" max="13070" width="11.7109375" style="13" customWidth="1"/>
    <col min="13071" max="13071" width="11.5703125" style="13" customWidth="1"/>
    <col min="13072" max="13076" width="0" style="13" hidden="1" customWidth="1"/>
    <col min="13077" max="13077" width="11.7109375" style="13" customWidth="1"/>
    <col min="13078" max="13078" width="11.85546875" style="13" customWidth="1"/>
    <col min="13079" max="13079" width="9.5703125" style="13" customWidth="1"/>
    <col min="13080" max="13080" width="0" style="13" hidden="1" customWidth="1"/>
    <col min="13081" max="13081" width="16.5703125" style="13" customWidth="1"/>
    <col min="13082" max="13315" width="9.140625" style="13"/>
    <col min="13316" max="13316" width="6.140625" style="13" customWidth="1"/>
    <col min="13317" max="13317" width="29.42578125" style="13" customWidth="1"/>
    <col min="13318" max="13318" width="19.140625" style="13" customWidth="1"/>
    <col min="13319" max="13319" width="10.140625" style="13" customWidth="1"/>
    <col min="13320" max="13320" width="10.7109375" style="13" customWidth="1"/>
    <col min="13321" max="13321" width="0" style="13" hidden="1" customWidth="1"/>
    <col min="13322" max="13322" width="11.5703125" style="13" customWidth="1"/>
    <col min="13323" max="13323" width="11.7109375" style="13" customWidth="1"/>
    <col min="13324" max="13324" width="11.5703125" style="13" customWidth="1"/>
    <col min="13325" max="13326" width="11.7109375" style="13" customWidth="1"/>
    <col min="13327" max="13327" width="11.5703125" style="13" customWidth="1"/>
    <col min="13328" max="13332" width="0" style="13" hidden="1" customWidth="1"/>
    <col min="13333" max="13333" width="11.7109375" style="13" customWidth="1"/>
    <col min="13334" max="13334" width="11.85546875" style="13" customWidth="1"/>
    <col min="13335" max="13335" width="9.5703125" style="13" customWidth="1"/>
    <col min="13336" max="13336" width="0" style="13" hidden="1" customWidth="1"/>
    <col min="13337" max="13337" width="16.5703125" style="13" customWidth="1"/>
    <col min="13338" max="13571" width="9.140625" style="13"/>
    <col min="13572" max="13572" width="6.140625" style="13" customWidth="1"/>
    <col min="13573" max="13573" width="29.42578125" style="13" customWidth="1"/>
    <col min="13574" max="13574" width="19.140625" style="13" customWidth="1"/>
    <col min="13575" max="13575" width="10.140625" style="13" customWidth="1"/>
    <col min="13576" max="13576" width="10.7109375" style="13" customWidth="1"/>
    <col min="13577" max="13577" width="0" style="13" hidden="1" customWidth="1"/>
    <col min="13578" max="13578" width="11.5703125" style="13" customWidth="1"/>
    <col min="13579" max="13579" width="11.7109375" style="13" customWidth="1"/>
    <col min="13580" max="13580" width="11.5703125" style="13" customWidth="1"/>
    <col min="13581" max="13582" width="11.7109375" style="13" customWidth="1"/>
    <col min="13583" max="13583" width="11.5703125" style="13" customWidth="1"/>
    <col min="13584" max="13588" width="0" style="13" hidden="1" customWidth="1"/>
    <col min="13589" max="13589" width="11.7109375" style="13" customWidth="1"/>
    <col min="13590" max="13590" width="11.85546875" style="13" customWidth="1"/>
    <col min="13591" max="13591" width="9.5703125" style="13" customWidth="1"/>
    <col min="13592" max="13592" width="0" style="13" hidden="1" customWidth="1"/>
    <col min="13593" max="13593" width="16.5703125" style="13" customWidth="1"/>
    <col min="13594" max="13827" width="9.140625" style="13"/>
    <col min="13828" max="13828" width="6.140625" style="13" customWidth="1"/>
    <col min="13829" max="13829" width="29.42578125" style="13" customWidth="1"/>
    <col min="13830" max="13830" width="19.140625" style="13" customWidth="1"/>
    <col min="13831" max="13831" width="10.140625" style="13" customWidth="1"/>
    <col min="13832" max="13832" width="10.7109375" style="13" customWidth="1"/>
    <col min="13833" max="13833" width="0" style="13" hidden="1" customWidth="1"/>
    <col min="13834" max="13834" width="11.5703125" style="13" customWidth="1"/>
    <col min="13835" max="13835" width="11.7109375" style="13" customWidth="1"/>
    <col min="13836" max="13836" width="11.5703125" style="13" customWidth="1"/>
    <col min="13837" max="13838" width="11.7109375" style="13" customWidth="1"/>
    <col min="13839" max="13839" width="11.5703125" style="13" customWidth="1"/>
    <col min="13840" max="13844" width="0" style="13" hidden="1" customWidth="1"/>
    <col min="13845" max="13845" width="11.7109375" style="13" customWidth="1"/>
    <col min="13846" max="13846" width="11.85546875" style="13" customWidth="1"/>
    <col min="13847" max="13847" width="9.5703125" style="13" customWidth="1"/>
    <col min="13848" max="13848" width="0" style="13" hidden="1" customWidth="1"/>
    <col min="13849" max="13849" width="16.5703125" style="13" customWidth="1"/>
    <col min="13850" max="14083" width="9.140625" style="13"/>
    <col min="14084" max="14084" width="6.140625" style="13" customWidth="1"/>
    <col min="14085" max="14085" width="29.42578125" style="13" customWidth="1"/>
    <col min="14086" max="14086" width="19.140625" style="13" customWidth="1"/>
    <col min="14087" max="14087" width="10.140625" style="13" customWidth="1"/>
    <col min="14088" max="14088" width="10.7109375" style="13" customWidth="1"/>
    <col min="14089" max="14089" width="0" style="13" hidden="1" customWidth="1"/>
    <col min="14090" max="14090" width="11.5703125" style="13" customWidth="1"/>
    <col min="14091" max="14091" width="11.7109375" style="13" customWidth="1"/>
    <col min="14092" max="14092" width="11.5703125" style="13" customWidth="1"/>
    <col min="14093" max="14094" width="11.7109375" style="13" customWidth="1"/>
    <col min="14095" max="14095" width="11.5703125" style="13" customWidth="1"/>
    <col min="14096" max="14100" width="0" style="13" hidden="1" customWidth="1"/>
    <col min="14101" max="14101" width="11.7109375" style="13" customWidth="1"/>
    <col min="14102" max="14102" width="11.85546875" style="13" customWidth="1"/>
    <col min="14103" max="14103" width="9.5703125" style="13" customWidth="1"/>
    <col min="14104" max="14104" width="0" style="13" hidden="1" customWidth="1"/>
    <col min="14105" max="14105" width="16.5703125" style="13" customWidth="1"/>
    <col min="14106" max="14339" width="9.140625" style="13"/>
    <col min="14340" max="14340" width="6.140625" style="13" customWidth="1"/>
    <col min="14341" max="14341" width="29.42578125" style="13" customWidth="1"/>
    <col min="14342" max="14342" width="19.140625" style="13" customWidth="1"/>
    <col min="14343" max="14343" width="10.140625" style="13" customWidth="1"/>
    <col min="14344" max="14344" width="10.7109375" style="13" customWidth="1"/>
    <col min="14345" max="14345" width="0" style="13" hidden="1" customWidth="1"/>
    <col min="14346" max="14346" width="11.5703125" style="13" customWidth="1"/>
    <col min="14347" max="14347" width="11.7109375" style="13" customWidth="1"/>
    <col min="14348" max="14348" width="11.5703125" style="13" customWidth="1"/>
    <col min="14349" max="14350" width="11.7109375" style="13" customWidth="1"/>
    <col min="14351" max="14351" width="11.5703125" style="13" customWidth="1"/>
    <col min="14352" max="14356" width="0" style="13" hidden="1" customWidth="1"/>
    <col min="14357" max="14357" width="11.7109375" style="13" customWidth="1"/>
    <col min="14358" max="14358" width="11.85546875" style="13" customWidth="1"/>
    <col min="14359" max="14359" width="9.5703125" style="13" customWidth="1"/>
    <col min="14360" max="14360" width="0" style="13" hidden="1" customWidth="1"/>
    <col min="14361" max="14361" width="16.5703125" style="13" customWidth="1"/>
    <col min="14362" max="14595" width="9.140625" style="13"/>
    <col min="14596" max="14596" width="6.140625" style="13" customWidth="1"/>
    <col min="14597" max="14597" width="29.42578125" style="13" customWidth="1"/>
    <col min="14598" max="14598" width="19.140625" style="13" customWidth="1"/>
    <col min="14599" max="14599" width="10.140625" style="13" customWidth="1"/>
    <col min="14600" max="14600" width="10.7109375" style="13" customWidth="1"/>
    <col min="14601" max="14601" width="0" style="13" hidden="1" customWidth="1"/>
    <col min="14602" max="14602" width="11.5703125" style="13" customWidth="1"/>
    <col min="14603" max="14603" width="11.7109375" style="13" customWidth="1"/>
    <col min="14604" max="14604" width="11.5703125" style="13" customWidth="1"/>
    <col min="14605" max="14606" width="11.7109375" style="13" customWidth="1"/>
    <col min="14607" max="14607" width="11.5703125" style="13" customWidth="1"/>
    <col min="14608" max="14612" width="0" style="13" hidden="1" customWidth="1"/>
    <col min="14613" max="14613" width="11.7109375" style="13" customWidth="1"/>
    <col min="14614" max="14614" width="11.85546875" style="13" customWidth="1"/>
    <col min="14615" max="14615" width="9.5703125" style="13" customWidth="1"/>
    <col min="14616" max="14616" width="0" style="13" hidden="1" customWidth="1"/>
    <col min="14617" max="14617" width="16.5703125" style="13" customWidth="1"/>
    <col min="14618" max="14851" width="9.140625" style="13"/>
    <col min="14852" max="14852" width="6.140625" style="13" customWidth="1"/>
    <col min="14853" max="14853" width="29.42578125" style="13" customWidth="1"/>
    <col min="14854" max="14854" width="19.140625" style="13" customWidth="1"/>
    <col min="14855" max="14855" width="10.140625" style="13" customWidth="1"/>
    <col min="14856" max="14856" width="10.7109375" style="13" customWidth="1"/>
    <col min="14857" max="14857" width="0" style="13" hidden="1" customWidth="1"/>
    <col min="14858" max="14858" width="11.5703125" style="13" customWidth="1"/>
    <col min="14859" max="14859" width="11.7109375" style="13" customWidth="1"/>
    <col min="14860" max="14860" width="11.5703125" style="13" customWidth="1"/>
    <col min="14861" max="14862" width="11.7109375" style="13" customWidth="1"/>
    <col min="14863" max="14863" width="11.5703125" style="13" customWidth="1"/>
    <col min="14864" max="14868" width="0" style="13" hidden="1" customWidth="1"/>
    <col min="14869" max="14869" width="11.7109375" style="13" customWidth="1"/>
    <col min="14870" max="14870" width="11.85546875" style="13" customWidth="1"/>
    <col min="14871" max="14871" width="9.5703125" style="13" customWidth="1"/>
    <col min="14872" max="14872" width="0" style="13" hidden="1" customWidth="1"/>
    <col min="14873" max="14873" width="16.5703125" style="13" customWidth="1"/>
    <col min="14874" max="15107" width="9.140625" style="13"/>
    <col min="15108" max="15108" width="6.140625" style="13" customWidth="1"/>
    <col min="15109" max="15109" width="29.42578125" style="13" customWidth="1"/>
    <col min="15110" max="15110" width="19.140625" style="13" customWidth="1"/>
    <col min="15111" max="15111" width="10.140625" style="13" customWidth="1"/>
    <col min="15112" max="15112" width="10.7109375" style="13" customWidth="1"/>
    <col min="15113" max="15113" width="0" style="13" hidden="1" customWidth="1"/>
    <col min="15114" max="15114" width="11.5703125" style="13" customWidth="1"/>
    <col min="15115" max="15115" width="11.7109375" style="13" customWidth="1"/>
    <col min="15116" max="15116" width="11.5703125" style="13" customWidth="1"/>
    <col min="15117" max="15118" width="11.7109375" style="13" customWidth="1"/>
    <col min="15119" max="15119" width="11.5703125" style="13" customWidth="1"/>
    <col min="15120" max="15124" width="0" style="13" hidden="1" customWidth="1"/>
    <col min="15125" max="15125" width="11.7109375" style="13" customWidth="1"/>
    <col min="15126" max="15126" width="11.85546875" style="13" customWidth="1"/>
    <col min="15127" max="15127" width="9.5703125" style="13" customWidth="1"/>
    <col min="15128" max="15128" width="0" style="13" hidden="1" customWidth="1"/>
    <col min="15129" max="15129" width="16.5703125" style="13" customWidth="1"/>
    <col min="15130" max="15363" width="9.140625" style="13"/>
    <col min="15364" max="15364" width="6.140625" style="13" customWidth="1"/>
    <col min="15365" max="15365" width="29.42578125" style="13" customWidth="1"/>
    <col min="15366" max="15366" width="19.140625" style="13" customWidth="1"/>
    <col min="15367" max="15367" width="10.140625" style="13" customWidth="1"/>
    <col min="15368" max="15368" width="10.7109375" style="13" customWidth="1"/>
    <col min="15369" max="15369" width="0" style="13" hidden="1" customWidth="1"/>
    <col min="15370" max="15370" width="11.5703125" style="13" customWidth="1"/>
    <col min="15371" max="15371" width="11.7109375" style="13" customWidth="1"/>
    <col min="15372" max="15372" width="11.5703125" style="13" customWidth="1"/>
    <col min="15373" max="15374" width="11.7109375" style="13" customWidth="1"/>
    <col min="15375" max="15375" width="11.5703125" style="13" customWidth="1"/>
    <col min="15376" max="15380" width="0" style="13" hidden="1" customWidth="1"/>
    <col min="15381" max="15381" width="11.7109375" style="13" customWidth="1"/>
    <col min="15382" max="15382" width="11.85546875" style="13" customWidth="1"/>
    <col min="15383" max="15383" width="9.5703125" style="13" customWidth="1"/>
    <col min="15384" max="15384" width="0" style="13" hidden="1" customWidth="1"/>
    <col min="15385" max="15385" width="16.5703125" style="13" customWidth="1"/>
    <col min="15386" max="15619" width="9.140625" style="13"/>
    <col min="15620" max="15620" width="6.140625" style="13" customWidth="1"/>
    <col min="15621" max="15621" width="29.42578125" style="13" customWidth="1"/>
    <col min="15622" max="15622" width="19.140625" style="13" customWidth="1"/>
    <col min="15623" max="15623" width="10.140625" style="13" customWidth="1"/>
    <col min="15624" max="15624" width="10.7109375" style="13" customWidth="1"/>
    <col min="15625" max="15625" width="0" style="13" hidden="1" customWidth="1"/>
    <col min="15626" max="15626" width="11.5703125" style="13" customWidth="1"/>
    <col min="15627" max="15627" width="11.7109375" style="13" customWidth="1"/>
    <col min="15628" max="15628" width="11.5703125" style="13" customWidth="1"/>
    <col min="15629" max="15630" width="11.7109375" style="13" customWidth="1"/>
    <col min="15631" max="15631" width="11.5703125" style="13" customWidth="1"/>
    <col min="15632" max="15636" width="0" style="13" hidden="1" customWidth="1"/>
    <col min="15637" max="15637" width="11.7109375" style="13" customWidth="1"/>
    <col min="15638" max="15638" width="11.85546875" style="13" customWidth="1"/>
    <col min="15639" max="15639" width="9.5703125" style="13" customWidth="1"/>
    <col min="15640" max="15640" width="0" style="13" hidden="1" customWidth="1"/>
    <col min="15641" max="15641" width="16.5703125" style="13" customWidth="1"/>
    <col min="15642" max="15875" width="9.140625" style="13"/>
    <col min="15876" max="15876" width="6.140625" style="13" customWidth="1"/>
    <col min="15877" max="15877" width="29.42578125" style="13" customWidth="1"/>
    <col min="15878" max="15878" width="19.140625" style="13" customWidth="1"/>
    <col min="15879" max="15879" width="10.140625" style="13" customWidth="1"/>
    <col min="15880" max="15880" width="10.7109375" style="13" customWidth="1"/>
    <col min="15881" max="15881" width="0" style="13" hidden="1" customWidth="1"/>
    <col min="15882" max="15882" width="11.5703125" style="13" customWidth="1"/>
    <col min="15883" max="15883" width="11.7109375" style="13" customWidth="1"/>
    <col min="15884" max="15884" width="11.5703125" style="13" customWidth="1"/>
    <col min="15885" max="15886" width="11.7109375" style="13" customWidth="1"/>
    <col min="15887" max="15887" width="11.5703125" style="13" customWidth="1"/>
    <col min="15888" max="15892" width="0" style="13" hidden="1" customWidth="1"/>
    <col min="15893" max="15893" width="11.7109375" style="13" customWidth="1"/>
    <col min="15894" max="15894" width="11.85546875" style="13" customWidth="1"/>
    <col min="15895" max="15895" width="9.5703125" style="13" customWidth="1"/>
    <col min="15896" max="15896" width="0" style="13" hidden="1" customWidth="1"/>
    <col min="15897" max="15897" width="16.5703125" style="13" customWidth="1"/>
    <col min="15898" max="16131" width="9.140625" style="13"/>
    <col min="16132" max="16132" width="6.140625" style="13" customWidth="1"/>
    <col min="16133" max="16133" width="29.42578125" style="13" customWidth="1"/>
    <col min="16134" max="16134" width="19.140625" style="13" customWidth="1"/>
    <col min="16135" max="16135" width="10.140625" style="13" customWidth="1"/>
    <col min="16136" max="16136" width="10.7109375" style="13" customWidth="1"/>
    <col min="16137" max="16137" width="0" style="13" hidden="1" customWidth="1"/>
    <col min="16138" max="16138" width="11.5703125" style="13" customWidth="1"/>
    <col min="16139" max="16139" width="11.7109375" style="13" customWidth="1"/>
    <col min="16140" max="16140" width="11.5703125" style="13" customWidth="1"/>
    <col min="16141" max="16142" width="11.7109375" style="13" customWidth="1"/>
    <col min="16143" max="16143" width="11.5703125" style="13" customWidth="1"/>
    <col min="16144" max="16148" width="0" style="13" hidden="1" customWidth="1"/>
    <col min="16149" max="16149" width="11.7109375" style="13" customWidth="1"/>
    <col min="16150" max="16150" width="11.85546875" style="13" customWidth="1"/>
    <col min="16151" max="16151" width="9.5703125" style="13" customWidth="1"/>
    <col min="16152" max="16152" width="0" style="13" hidden="1" customWidth="1"/>
    <col min="16153" max="16153" width="16.5703125" style="13" customWidth="1"/>
    <col min="16154" max="16384" width="9.140625" style="13"/>
  </cols>
  <sheetData>
    <row r="1" spans="1:30" s="22" customFormat="1" ht="20.25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s="22" customFormat="1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7" customFormat="1" ht="24" customHeight="1" thickBot="1" x14ac:dyDescent="0.25">
      <c r="A3" s="26"/>
      <c r="B3" s="26"/>
      <c r="C3" s="26"/>
      <c r="D3" s="84" t="s">
        <v>54</v>
      </c>
      <c r="E3" s="85">
        <f>COUNTIF(LISTA_1[E],"&gt;0")</f>
        <v>0</v>
      </c>
      <c r="F3" s="85">
        <f>SUM(LISTA_1[F])</f>
        <v>0</v>
      </c>
      <c r="G3" s="85">
        <f>SUM(LISTA_1[G])</f>
        <v>0</v>
      </c>
      <c r="H3" s="85">
        <f>SUM(LISTA_1[H])</f>
        <v>0</v>
      </c>
      <c r="I3" s="85">
        <f>SUM(LISTA_1[I])</f>
        <v>0</v>
      </c>
      <c r="J3" s="85">
        <f>SUM(LISTA_1[J])</f>
        <v>0</v>
      </c>
      <c r="K3" s="85">
        <f>SUM(LISTA_1[K])</f>
        <v>0</v>
      </c>
      <c r="L3" s="85">
        <f>SUM(LISTA_1[L])</f>
        <v>0</v>
      </c>
      <c r="M3" s="85">
        <f>SUM(LISTA_1[M])</f>
        <v>0</v>
      </c>
      <c r="N3" s="85">
        <f>SUM(LISTA_1[N])</f>
        <v>0</v>
      </c>
      <c r="O3" s="85">
        <f>SUM(LISTA_1[O])</f>
        <v>0</v>
      </c>
      <c r="P3" s="85">
        <f>SUM(LISTA_1[P])</f>
        <v>0</v>
      </c>
      <c r="Q3" s="85">
        <f>SUM(LISTA_1[Q])</f>
        <v>0</v>
      </c>
      <c r="R3" s="85">
        <f>SUM(LISTA_1[R])</f>
        <v>0</v>
      </c>
      <c r="S3" s="85">
        <f>SUM(LISTA_1[S])</f>
        <v>0</v>
      </c>
      <c r="T3" s="85">
        <f>SUM(LISTA_1[T])</f>
        <v>0</v>
      </c>
      <c r="U3" s="85">
        <f>SUM(LISTA_1[U])</f>
        <v>0</v>
      </c>
      <c r="V3" s="85">
        <f>SUM(LISTA_1[V])</f>
        <v>0</v>
      </c>
      <c r="W3" s="85">
        <f>SUM(LISTA_1[W])</f>
        <v>0</v>
      </c>
      <c r="X3" s="85">
        <f>SUM(LISTA_1[X])</f>
        <v>0</v>
      </c>
      <c r="Y3" s="85">
        <f>SUM(LISTA_1[Y])</f>
        <v>0</v>
      </c>
      <c r="Z3" s="85">
        <f>SUM(LISTA_1[Z])</f>
        <v>0</v>
      </c>
      <c r="AA3" s="85">
        <f>SUM(LISTA_1[AA])</f>
        <v>0</v>
      </c>
      <c r="AB3" s="85">
        <f>SUM(LISTA_1[AB])</f>
        <v>0</v>
      </c>
      <c r="AC3" s="85">
        <f>SUM(LISTA_1[AC])</f>
        <v>0</v>
      </c>
      <c r="AD3" s="85">
        <f>SUM(LISTA_1[AD])</f>
        <v>0</v>
      </c>
    </row>
    <row r="4" spans="1:30" s="27" customFormat="1" ht="33.75" customHeight="1" thickBot="1" x14ac:dyDescent="0.25">
      <c r="A4" s="52" t="s">
        <v>1</v>
      </c>
      <c r="B4" s="54" t="s">
        <v>2</v>
      </c>
      <c r="C4" s="56" t="s">
        <v>3</v>
      </c>
      <c r="D4" s="58" t="s">
        <v>4</v>
      </c>
      <c r="E4" s="61" t="s">
        <v>5</v>
      </c>
      <c r="F4" s="64" t="s">
        <v>6</v>
      </c>
      <c r="G4" s="67" t="s">
        <v>7</v>
      </c>
      <c r="H4" s="68"/>
      <c r="I4" s="68"/>
      <c r="J4" s="68"/>
      <c r="K4" s="68"/>
      <c r="L4" s="68"/>
      <c r="M4" s="69"/>
      <c r="N4" s="67" t="s">
        <v>8</v>
      </c>
      <c r="O4" s="68"/>
      <c r="P4" s="68"/>
      <c r="Q4" s="68"/>
      <c r="R4" s="69"/>
      <c r="S4" s="67" t="s">
        <v>9</v>
      </c>
      <c r="T4" s="68"/>
      <c r="U4" s="68"/>
      <c r="V4" s="68"/>
      <c r="W4" s="68"/>
      <c r="X4" s="69"/>
      <c r="Y4" s="70" t="s">
        <v>10</v>
      </c>
      <c r="Z4" s="71"/>
      <c r="AA4" s="72"/>
      <c r="AB4" s="67" t="s">
        <v>11</v>
      </c>
      <c r="AC4" s="69"/>
      <c r="AD4" s="73" t="s">
        <v>12</v>
      </c>
    </row>
    <row r="5" spans="1:30" s="27" customFormat="1" ht="16.5" thickBot="1" x14ac:dyDescent="0.25">
      <c r="A5" s="53"/>
      <c r="B5" s="55"/>
      <c r="C5" s="57"/>
      <c r="D5" s="59"/>
      <c r="E5" s="62"/>
      <c r="F5" s="65"/>
      <c r="G5" s="1">
        <v>150</v>
      </c>
      <c r="H5" s="2">
        <v>113</v>
      </c>
      <c r="I5" s="1">
        <v>75</v>
      </c>
      <c r="J5" s="1">
        <v>75</v>
      </c>
      <c r="K5" s="1">
        <v>38</v>
      </c>
      <c r="L5" s="3">
        <v>38</v>
      </c>
      <c r="M5" s="3">
        <v>38</v>
      </c>
      <c r="N5" s="3">
        <v>220</v>
      </c>
      <c r="O5" s="3">
        <v>165</v>
      </c>
      <c r="P5" s="3">
        <v>145</v>
      </c>
      <c r="Q5" s="1">
        <v>110</v>
      </c>
      <c r="R5" s="1">
        <v>55</v>
      </c>
      <c r="S5" s="1">
        <v>60</v>
      </c>
      <c r="T5" s="1">
        <v>45</v>
      </c>
      <c r="U5" s="1">
        <v>40</v>
      </c>
      <c r="V5" s="1">
        <v>30</v>
      </c>
      <c r="W5" s="4">
        <v>15</v>
      </c>
      <c r="X5" s="64" t="s">
        <v>13</v>
      </c>
      <c r="Y5" s="5">
        <v>30</v>
      </c>
      <c r="Z5" s="6">
        <v>15</v>
      </c>
      <c r="AA5" s="6">
        <v>15</v>
      </c>
      <c r="AB5" s="1">
        <v>10</v>
      </c>
      <c r="AC5" s="77" t="s">
        <v>14</v>
      </c>
      <c r="AD5" s="74"/>
    </row>
    <row r="6" spans="1:30" s="27" customFormat="1" ht="96" customHeight="1" thickBot="1" x14ac:dyDescent="0.25">
      <c r="A6" s="53"/>
      <c r="B6" s="55"/>
      <c r="C6" s="57"/>
      <c r="D6" s="60"/>
      <c r="E6" s="63"/>
      <c r="F6" s="66"/>
      <c r="G6" s="7" t="s">
        <v>15</v>
      </c>
      <c r="H6" s="8" t="s">
        <v>16</v>
      </c>
      <c r="I6" s="8" t="s">
        <v>17</v>
      </c>
      <c r="J6" s="8" t="s">
        <v>18</v>
      </c>
      <c r="K6" s="9" t="s">
        <v>19</v>
      </c>
      <c r="L6" s="10" t="s">
        <v>20</v>
      </c>
      <c r="M6" s="8" t="s">
        <v>21</v>
      </c>
      <c r="N6" s="10" t="s">
        <v>15</v>
      </c>
      <c r="O6" s="39" t="s">
        <v>85</v>
      </c>
      <c r="P6" s="38" t="s">
        <v>86</v>
      </c>
      <c r="Q6" s="39" t="s">
        <v>87</v>
      </c>
      <c r="R6" s="40" t="s">
        <v>88</v>
      </c>
      <c r="S6" s="10" t="s">
        <v>15</v>
      </c>
      <c r="T6" s="39" t="s">
        <v>85</v>
      </c>
      <c r="U6" s="40" t="s">
        <v>86</v>
      </c>
      <c r="V6" s="39" t="s">
        <v>87</v>
      </c>
      <c r="W6" s="40" t="s">
        <v>88</v>
      </c>
      <c r="X6" s="76"/>
      <c r="Y6" s="8" t="s">
        <v>22</v>
      </c>
      <c r="Z6" s="28" t="s">
        <v>23</v>
      </c>
      <c r="AA6" s="8" t="s">
        <v>82</v>
      </c>
      <c r="AB6" s="11" t="s">
        <v>24</v>
      </c>
      <c r="AC6" s="78"/>
      <c r="AD6" s="75"/>
    </row>
    <row r="7" spans="1:30" s="14" customFormat="1" ht="13.5" customHeight="1" x14ac:dyDescent="0.2">
      <c r="A7" s="15" t="s">
        <v>25</v>
      </c>
      <c r="B7" s="16" t="s">
        <v>26</v>
      </c>
      <c r="C7" s="17" t="s">
        <v>27</v>
      </c>
      <c r="D7" s="17" t="s">
        <v>28</v>
      </c>
      <c r="E7" s="18" t="s">
        <v>29</v>
      </c>
      <c r="F7" s="18" t="s">
        <v>30</v>
      </c>
      <c r="G7" s="18" t="s">
        <v>31</v>
      </c>
      <c r="H7" s="18" t="s">
        <v>32</v>
      </c>
      <c r="I7" s="18" t="s">
        <v>33</v>
      </c>
      <c r="J7" s="18" t="s">
        <v>34</v>
      </c>
      <c r="K7" s="18" t="s">
        <v>35</v>
      </c>
      <c r="L7" s="18" t="s">
        <v>36</v>
      </c>
      <c r="M7" s="18" t="s">
        <v>37</v>
      </c>
      <c r="N7" s="18" t="s">
        <v>38</v>
      </c>
      <c r="O7" s="41" t="s">
        <v>39</v>
      </c>
      <c r="P7" s="18" t="s">
        <v>40</v>
      </c>
      <c r="Q7" s="18" t="s">
        <v>41</v>
      </c>
      <c r="R7" s="18" t="s">
        <v>42</v>
      </c>
      <c r="S7" s="18" t="s">
        <v>43</v>
      </c>
      <c r="T7" s="18" t="s">
        <v>44</v>
      </c>
      <c r="U7" s="18" t="s">
        <v>45</v>
      </c>
      <c r="V7" s="18" t="s">
        <v>46</v>
      </c>
      <c r="W7" s="18" t="s">
        <v>47</v>
      </c>
      <c r="X7" s="18" t="s">
        <v>48</v>
      </c>
      <c r="Y7" s="18" t="s">
        <v>49</v>
      </c>
      <c r="Z7" s="18" t="s">
        <v>50</v>
      </c>
      <c r="AA7" s="18" t="s">
        <v>51</v>
      </c>
      <c r="AB7" s="18" t="s">
        <v>52</v>
      </c>
      <c r="AC7" s="18" t="s">
        <v>53</v>
      </c>
      <c r="AD7" s="19" t="s">
        <v>83</v>
      </c>
    </row>
    <row r="8" spans="1:30" x14ac:dyDescent="0.2">
      <c r="A8" s="12">
        <v>1</v>
      </c>
      <c r="B8" s="48"/>
      <c r="C8" s="44"/>
      <c r="D8" s="49"/>
      <c r="E8" s="45"/>
      <c r="F8" s="42" t="str">
        <f>IF(SUM(LISTA_1[[#This Row],[N]:[R]])&gt;0,1,"")</f>
        <v/>
      </c>
      <c r="G8" s="42"/>
      <c r="H8" s="42"/>
      <c r="I8" s="42"/>
      <c r="J8" s="42"/>
      <c r="K8" s="42"/>
      <c r="L8" s="42"/>
      <c r="M8" s="42"/>
      <c r="N8" s="42"/>
      <c r="O8" s="43"/>
      <c r="P8" s="42"/>
      <c r="Q8" s="42"/>
      <c r="R8" s="42"/>
      <c r="S8" s="42"/>
      <c r="T8" s="42"/>
      <c r="U8" s="42"/>
      <c r="V8" s="42"/>
      <c r="W8" s="42"/>
      <c r="X8" s="42" t="str">
        <f>IF(SUM(LISTA_1[[#This Row],[S]:[W]])&gt;0,1,"")</f>
        <v/>
      </c>
      <c r="Y8" s="42"/>
      <c r="Z8" s="42"/>
      <c r="AA8" s="42"/>
      <c r="AB8" s="42"/>
      <c r="AC8" s="42"/>
      <c r="AD8" s="20">
        <f>(LISTA_1[[#This Row],[G]]*$G$5)+(LISTA_1[[#This Row],[H]]*$H$5)+(LISTA_1[[#This Row],[I]]*$I$5)+(LISTA_1[[#This Row],[J]]*$J$5)+(LISTA_1[[#This Row],[K]]*$K$5)+(LISTA_1[[#This Row],[L]]*$L$5)+(LISTA_1[[#This Row],[M]]*$M$5)+(LISTA_1[[#This Row],[N]]*$N$5)+(LISTA_1[[#This Row],[O]]*$O$5)+(LISTA_1[[#This Row],[P]]*$P$5)+(LISTA_1[[#This Row],[Q]]*$Q$5)+(LISTA_1[[#This Row],[R]]*$R$5)+(LISTA_1[[#This Row],[S]]*$S$5)+(LISTA_1[[#This Row],[T]]*$T$5)+(LISTA_1[[#This Row],[U]]*$U$5)+(LISTA_1[[#This Row],[V]]*$V$5)+(LISTA_1[[#This Row],[W]]*$W$5)+(LISTA_1[[#This Row],[Y]]*$Y$5)+(LISTA_1[[#This Row],[Z]]*$Z$5)+(LISTA_1[[#This Row],[AA]]*$AA$5)+(LISTA_1[[#This Row],[AB]]*$AB$5)</f>
        <v>0</v>
      </c>
    </row>
    <row r="9" spans="1:30" x14ac:dyDescent="0.2">
      <c r="A9" s="12">
        <v>2</v>
      </c>
      <c r="B9" s="48"/>
      <c r="C9" s="44"/>
      <c r="D9" s="44"/>
      <c r="E9" s="45"/>
      <c r="F9" s="42" t="str">
        <f>IF(SUM(LISTA_1[[#This Row],[N]:[R]])&gt;0,1,"")</f>
        <v/>
      </c>
      <c r="G9" s="42"/>
      <c r="H9" s="42"/>
      <c r="I9" s="42"/>
      <c r="J9" s="42"/>
      <c r="K9" s="42"/>
      <c r="L9" s="42"/>
      <c r="M9" s="42"/>
      <c r="N9" s="42"/>
      <c r="O9" s="43"/>
      <c r="P9" s="42"/>
      <c r="Q9" s="42"/>
      <c r="R9" s="42"/>
      <c r="S9" s="42"/>
      <c r="T9" s="42"/>
      <c r="U9" s="42"/>
      <c r="V9" s="42"/>
      <c r="W9" s="42"/>
      <c r="X9" s="42" t="str">
        <f>IF(SUM(LISTA_1[[#This Row],[S]:[W]])&gt;0,1,"")</f>
        <v/>
      </c>
      <c r="Y9" s="42"/>
      <c r="Z9" s="42"/>
      <c r="AA9" s="42"/>
      <c r="AB9" s="42"/>
      <c r="AC9" s="42"/>
      <c r="AD9" s="21">
        <f>(LISTA_1[[#This Row],[G]]*$G$5)+(LISTA_1[[#This Row],[H]]*$H$5)+(LISTA_1[[#This Row],[I]]*$I$5)+(LISTA_1[[#This Row],[J]]*$J$5)+(LISTA_1[[#This Row],[K]]*$K$5)+(LISTA_1[[#This Row],[L]]*$L$5)+(LISTA_1[[#This Row],[M]]*$M$5)+(LISTA_1[[#This Row],[N]]*$N$5)+(LISTA_1[[#This Row],[O]]*$O$5)+(LISTA_1[[#This Row],[P]]*$P$5)+(LISTA_1[[#This Row],[Q]]*$Q$5)+(LISTA_1[[#This Row],[R]]*$R$5)+(LISTA_1[[#This Row],[S]]*$S$5)+(LISTA_1[[#This Row],[T]]*$T$5)+(LISTA_1[[#This Row],[U]]*$U$5)+(LISTA_1[[#This Row],[V]]*$V$5)+(LISTA_1[[#This Row],[W]]*$W$5)+(LISTA_1[[#This Row],[Y]]*$Y$5)+(LISTA_1[[#This Row],[Z]]*$Z$5)+(LISTA_1[[#This Row],[AA]]*$AA$5)+(LISTA_1[[#This Row],[AB]]*$AB$5)</f>
        <v>0</v>
      </c>
    </row>
    <row r="10" spans="1:30" x14ac:dyDescent="0.2">
      <c r="A10" s="12">
        <v>3</v>
      </c>
      <c r="B10" s="48"/>
      <c r="C10" s="44"/>
      <c r="D10" s="44"/>
      <c r="E10" s="45"/>
      <c r="F10" s="42" t="str">
        <f>IF(SUM(LISTA_1[[#This Row],[N]:[R]])&gt;0,1,"")</f>
        <v/>
      </c>
      <c r="G10" s="42"/>
      <c r="H10" s="42"/>
      <c r="I10" s="42"/>
      <c r="J10" s="42"/>
      <c r="K10" s="42"/>
      <c r="L10" s="42"/>
      <c r="M10" s="42"/>
      <c r="N10" s="42"/>
      <c r="O10" s="43"/>
      <c r="P10" s="42"/>
      <c r="Q10" s="42"/>
      <c r="R10" s="42"/>
      <c r="S10" s="42"/>
      <c r="T10" s="42"/>
      <c r="U10" s="42"/>
      <c r="V10" s="42"/>
      <c r="W10" s="42"/>
      <c r="X10" s="42" t="str">
        <f>IF(SUM(LISTA_1[[#This Row],[S]:[W]])&gt;0,1,"")</f>
        <v/>
      </c>
      <c r="Y10" s="42"/>
      <c r="Z10" s="42"/>
      <c r="AA10" s="42"/>
      <c r="AB10" s="42"/>
      <c r="AC10" s="42"/>
      <c r="AD10" s="21">
        <f>(LISTA_1[[#This Row],[G]]*$G$5)+(LISTA_1[[#This Row],[H]]*$H$5)+(LISTA_1[[#This Row],[I]]*$I$5)+(LISTA_1[[#This Row],[J]]*$J$5)+(LISTA_1[[#This Row],[K]]*$K$5)+(LISTA_1[[#This Row],[L]]*$L$5)+(LISTA_1[[#This Row],[M]]*$M$5)+(LISTA_1[[#This Row],[N]]*$N$5)+(LISTA_1[[#This Row],[O]]*$O$5)+(LISTA_1[[#This Row],[P]]*$P$5)+(LISTA_1[[#This Row],[Q]]*$Q$5)+(LISTA_1[[#This Row],[R]]*$R$5)+(LISTA_1[[#This Row],[S]]*$S$5)+(LISTA_1[[#This Row],[T]]*$T$5)+(LISTA_1[[#This Row],[U]]*$U$5)+(LISTA_1[[#This Row],[V]]*$V$5)+(LISTA_1[[#This Row],[W]]*$W$5)+(LISTA_1[[#This Row],[Y]]*$Y$5)+(LISTA_1[[#This Row],[Z]]*$Z$5)+(LISTA_1[[#This Row],[AA]]*$AA$5)+(LISTA_1[[#This Row],[AB]]*$AB$5)</f>
        <v>0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A1:AD1"/>
    <mergeCell ref="A4:A6"/>
    <mergeCell ref="B4:B6"/>
    <mergeCell ref="C4:C6"/>
    <mergeCell ref="D4:D6"/>
    <mergeCell ref="E4:E6"/>
    <mergeCell ref="F4:F6"/>
    <mergeCell ref="G4:M4"/>
    <mergeCell ref="N4:R4"/>
    <mergeCell ref="S4:X4"/>
    <mergeCell ref="Y4:AA4"/>
    <mergeCell ref="AB4:AC4"/>
    <mergeCell ref="AD4:AD6"/>
    <mergeCell ref="X5:X6"/>
    <mergeCell ref="AC5:AC6"/>
  </mergeCells>
  <pageMargins left="0.23622047244094491" right="0.23622047244094491" top="0.74803149606299213" bottom="0.74803149606299213" header="0.31496062992125984" footer="0.31496062992125984"/>
  <pageSetup paperSize="9" scale="51" fitToHeight="50" orientation="landscape" r:id="rId1"/>
  <headerFooter>
    <oddFooter>&amp;RStrona &amp;P z &amp;N</oddFooter>
  </headerFooter>
  <rowBreaks count="1" manualBreakCount="1">
    <brk id="2" max="16383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D14"/>
  <sheetViews>
    <sheetView topLeftCell="E1" zoomScale="90" zoomScaleNormal="90" workbookViewId="0">
      <pane ySplit="6" topLeftCell="A7" activePane="bottomLeft" state="frozen"/>
      <selection pane="bottomLeft" activeCell="E3" sqref="E3:AD3"/>
    </sheetView>
  </sheetViews>
  <sheetFormatPr defaultRowHeight="12.75" x14ac:dyDescent="0.2"/>
  <cols>
    <col min="1" max="1" width="4.7109375" style="13" bestFit="1" customWidth="1"/>
    <col min="2" max="2" width="9" style="13" customWidth="1"/>
    <col min="3" max="3" width="21.7109375" style="13" customWidth="1"/>
    <col min="4" max="4" width="40.5703125" style="13" customWidth="1"/>
    <col min="5" max="5" width="11.140625" style="13" customWidth="1"/>
    <col min="6" max="6" width="5.85546875" style="13" customWidth="1"/>
    <col min="7" max="22" width="7.7109375" style="13" customWidth="1"/>
    <col min="23" max="23" width="6.5703125" style="13" customWidth="1"/>
    <col min="24" max="24" width="8" style="13" customWidth="1"/>
    <col min="25" max="29" width="9.140625" style="13"/>
    <col min="30" max="30" width="11.5703125" style="13" customWidth="1"/>
    <col min="31" max="259" width="9.140625" style="13"/>
    <col min="260" max="260" width="6.140625" style="13" customWidth="1"/>
    <col min="261" max="261" width="29.42578125" style="13" customWidth="1"/>
    <col min="262" max="262" width="19.140625" style="13" customWidth="1"/>
    <col min="263" max="263" width="10.140625" style="13" customWidth="1"/>
    <col min="264" max="264" width="10.7109375" style="13" customWidth="1"/>
    <col min="265" max="265" width="0" style="13" hidden="1" customWidth="1"/>
    <col min="266" max="266" width="11.5703125" style="13" customWidth="1"/>
    <col min="267" max="267" width="11.7109375" style="13" customWidth="1"/>
    <col min="268" max="268" width="11.5703125" style="13" customWidth="1"/>
    <col min="269" max="270" width="11.7109375" style="13" customWidth="1"/>
    <col min="271" max="271" width="11.5703125" style="13" customWidth="1"/>
    <col min="272" max="276" width="0" style="13" hidden="1" customWidth="1"/>
    <col min="277" max="277" width="11.7109375" style="13" customWidth="1"/>
    <col min="278" max="278" width="11.85546875" style="13" customWidth="1"/>
    <col min="279" max="279" width="9.5703125" style="13" customWidth="1"/>
    <col min="280" max="280" width="0" style="13" hidden="1" customWidth="1"/>
    <col min="281" max="281" width="16.5703125" style="13" customWidth="1"/>
    <col min="282" max="515" width="9.140625" style="13"/>
    <col min="516" max="516" width="6.140625" style="13" customWidth="1"/>
    <col min="517" max="517" width="29.42578125" style="13" customWidth="1"/>
    <col min="518" max="518" width="19.140625" style="13" customWidth="1"/>
    <col min="519" max="519" width="10.140625" style="13" customWidth="1"/>
    <col min="520" max="520" width="10.7109375" style="13" customWidth="1"/>
    <col min="521" max="521" width="0" style="13" hidden="1" customWidth="1"/>
    <col min="522" max="522" width="11.5703125" style="13" customWidth="1"/>
    <col min="523" max="523" width="11.7109375" style="13" customWidth="1"/>
    <col min="524" max="524" width="11.5703125" style="13" customWidth="1"/>
    <col min="525" max="526" width="11.7109375" style="13" customWidth="1"/>
    <col min="527" max="527" width="11.5703125" style="13" customWidth="1"/>
    <col min="528" max="532" width="0" style="13" hidden="1" customWidth="1"/>
    <col min="533" max="533" width="11.7109375" style="13" customWidth="1"/>
    <col min="534" max="534" width="11.85546875" style="13" customWidth="1"/>
    <col min="535" max="535" width="9.5703125" style="13" customWidth="1"/>
    <col min="536" max="536" width="0" style="13" hidden="1" customWidth="1"/>
    <col min="537" max="537" width="16.5703125" style="13" customWidth="1"/>
    <col min="538" max="771" width="9.140625" style="13"/>
    <col min="772" max="772" width="6.140625" style="13" customWidth="1"/>
    <col min="773" max="773" width="29.42578125" style="13" customWidth="1"/>
    <col min="774" max="774" width="19.140625" style="13" customWidth="1"/>
    <col min="775" max="775" width="10.140625" style="13" customWidth="1"/>
    <col min="776" max="776" width="10.7109375" style="13" customWidth="1"/>
    <col min="777" max="777" width="0" style="13" hidden="1" customWidth="1"/>
    <col min="778" max="778" width="11.5703125" style="13" customWidth="1"/>
    <col min="779" max="779" width="11.7109375" style="13" customWidth="1"/>
    <col min="780" max="780" width="11.5703125" style="13" customWidth="1"/>
    <col min="781" max="782" width="11.7109375" style="13" customWidth="1"/>
    <col min="783" max="783" width="11.5703125" style="13" customWidth="1"/>
    <col min="784" max="788" width="0" style="13" hidden="1" customWidth="1"/>
    <col min="789" max="789" width="11.7109375" style="13" customWidth="1"/>
    <col min="790" max="790" width="11.85546875" style="13" customWidth="1"/>
    <col min="791" max="791" width="9.5703125" style="13" customWidth="1"/>
    <col min="792" max="792" width="0" style="13" hidden="1" customWidth="1"/>
    <col min="793" max="793" width="16.5703125" style="13" customWidth="1"/>
    <col min="794" max="1027" width="9.140625" style="13"/>
    <col min="1028" max="1028" width="6.140625" style="13" customWidth="1"/>
    <col min="1029" max="1029" width="29.42578125" style="13" customWidth="1"/>
    <col min="1030" max="1030" width="19.140625" style="13" customWidth="1"/>
    <col min="1031" max="1031" width="10.140625" style="13" customWidth="1"/>
    <col min="1032" max="1032" width="10.7109375" style="13" customWidth="1"/>
    <col min="1033" max="1033" width="0" style="13" hidden="1" customWidth="1"/>
    <col min="1034" max="1034" width="11.5703125" style="13" customWidth="1"/>
    <col min="1035" max="1035" width="11.7109375" style="13" customWidth="1"/>
    <col min="1036" max="1036" width="11.5703125" style="13" customWidth="1"/>
    <col min="1037" max="1038" width="11.7109375" style="13" customWidth="1"/>
    <col min="1039" max="1039" width="11.5703125" style="13" customWidth="1"/>
    <col min="1040" max="1044" width="0" style="13" hidden="1" customWidth="1"/>
    <col min="1045" max="1045" width="11.7109375" style="13" customWidth="1"/>
    <col min="1046" max="1046" width="11.85546875" style="13" customWidth="1"/>
    <col min="1047" max="1047" width="9.5703125" style="13" customWidth="1"/>
    <col min="1048" max="1048" width="0" style="13" hidden="1" customWidth="1"/>
    <col min="1049" max="1049" width="16.5703125" style="13" customWidth="1"/>
    <col min="1050" max="1283" width="9.140625" style="13"/>
    <col min="1284" max="1284" width="6.140625" style="13" customWidth="1"/>
    <col min="1285" max="1285" width="29.42578125" style="13" customWidth="1"/>
    <col min="1286" max="1286" width="19.140625" style="13" customWidth="1"/>
    <col min="1287" max="1287" width="10.140625" style="13" customWidth="1"/>
    <col min="1288" max="1288" width="10.7109375" style="13" customWidth="1"/>
    <col min="1289" max="1289" width="0" style="13" hidden="1" customWidth="1"/>
    <col min="1290" max="1290" width="11.5703125" style="13" customWidth="1"/>
    <col min="1291" max="1291" width="11.7109375" style="13" customWidth="1"/>
    <col min="1292" max="1292" width="11.5703125" style="13" customWidth="1"/>
    <col min="1293" max="1294" width="11.7109375" style="13" customWidth="1"/>
    <col min="1295" max="1295" width="11.5703125" style="13" customWidth="1"/>
    <col min="1296" max="1300" width="0" style="13" hidden="1" customWidth="1"/>
    <col min="1301" max="1301" width="11.7109375" style="13" customWidth="1"/>
    <col min="1302" max="1302" width="11.85546875" style="13" customWidth="1"/>
    <col min="1303" max="1303" width="9.5703125" style="13" customWidth="1"/>
    <col min="1304" max="1304" width="0" style="13" hidden="1" customWidth="1"/>
    <col min="1305" max="1305" width="16.5703125" style="13" customWidth="1"/>
    <col min="1306" max="1539" width="9.140625" style="13"/>
    <col min="1540" max="1540" width="6.140625" style="13" customWidth="1"/>
    <col min="1541" max="1541" width="29.42578125" style="13" customWidth="1"/>
    <col min="1542" max="1542" width="19.140625" style="13" customWidth="1"/>
    <col min="1543" max="1543" width="10.140625" style="13" customWidth="1"/>
    <col min="1544" max="1544" width="10.7109375" style="13" customWidth="1"/>
    <col min="1545" max="1545" width="0" style="13" hidden="1" customWidth="1"/>
    <col min="1546" max="1546" width="11.5703125" style="13" customWidth="1"/>
    <col min="1547" max="1547" width="11.7109375" style="13" customWidth="1"/>
    <col min="1548" max="1548" width="11.5703125" style="13" customWidth="1"/>
    <col min="1549" max="1550" width="11.7109375" style="13" customWidth="1"/>
    <col min="1551" max="1551" width="11.5703125" style="13" customWidth="1"/>
    <col min="1552" max="1556" width="0" style="13" hidden="1" customWidth="1"/>
    <col min="1557" max="1557" width="11.7109375" style="13" customWidth="1"/>
    <col min="1558" max="1558" width="11.85546875" style="13" customWidth="1"/>
    <col min="1559" max="1559" width="9.5703125" style="13" customWidth="1"/>
    <col min="1560" max="1560" width="0" style="13" hidden="1" customWidth="1"/>
    <col min="1561" max="1561" width="16.5703125" style="13" customWidth="1"/>
    <col min="1562" max="1795" width="9.140625" style="13"/>
    <col min="1796" max="1796" width="6.140625" style="13" customWidth="1"/>
    <col min="1797" max="1797" width="29.42578125" style="13" customWidth="1"/>
    <col min="1798" max="1798" width="19.140625" style="13" customWidth="1"/>
    <col min="1799" max="1799" width="10.140625" style="13" customWidth="1"/>
    <col min="1800" max="1800" width="10.7109375" style="13" customWidth="1"/>
    <col min="1801" max="1801" width="0" style="13" hidden="1" customWidth="1"/>
    <col min="1802" max="1802" width="11.5703125" style="13" customWidth="1"/>
    <col min="1803" max="1803" width="11.7109375" style="13" customWidth="1"/>
    <col min="1804" max="1804" width="11.5703125" style="13" customWidth="1"/>
    <col min="1805" max="1806" width="11.7109375" style="13" customWidth="1"/>
    <col min="1807" max="1807" width="11.5703125" style="13" customWidth="1"/>
    <col min="1808" max="1812" width="0" style="13" hidden="1" customWidth="1"/>
    <col min="1813" max="1813" width="11.7109375" style="13" customWidth="1"/>
    <col min="1814" max="1814" width="11.85546875" style="13" customWidth="1"/>
    <col min="1815" max="1815" width="9.5703125" style="13" customWidth="1"/>
    <col min="1816" max="1816" width="0" style="13" hidden="1" customWidth="1"/>
    <col min="1817" max="1817" width="16.5703125" style="13" customWidth="1"/>
    <col min="1818" max="2051" width="9.140625" style="13"/>
    <col min="2052" max="2052" width="6.140625" style="13" customWidth="1"/>
    <col min="2053" max="2053" width="29.42578125" style="13" customWidth="1"/>
    <col min="2054" max="2054" width="19.140625" style="13" customWidth="1"/>
    <col min="2055" max="2055" width="10.140625" style="13" customWidth="1"/>
    <col min="2056" max="2056" width="10.7109375" style="13" customWidth="1"/>
    <col min="2057" max="2057" width="0" style="13" hidden="1" customWidth="1"/>
    <col min="2058" max="2058" width="11.5703125" style="13" customWidth="1"/>
    <col min="2059" max="2059" width="11.7109375" style="13" customWidth="1"/>
    <col min="2060" max="2060" width="11.5703125" style="13" customWidth="1"/>
    <col min="2061" max="2062" width="11.7109375" style="13" customWidth="1"/>
    <col min="2063" max="2063" width="11.5703125" style="13" customWidth="1"/>
    <col min="2064" max="2068" width="0" style="13" hidden="1" customWidth="1"/>
    <col min="2069" max="2069" width="11.7109375" style="13" customWidth="1"/>
    <col min="2070" max="2070" width="11.85546875" style="13" customWidth="1"/>
    <col min="2071" max="2071" width="9.5703125" style="13" customWidth="1"/>
    <col min="2072" max="2072" width="0" style="13" hidden="1" customWidth="1"/>
    <col min="2073" max="2073" width="16.5703125" style="13" customWidth="1"/>
    <col min="2074" max="2307" width="9.140625" style="13"/>
    <col min="2308" max="2308" width="6.140625" style="13" customWidth="1"/>
    <col min="2309" max="2309" width="29.42578125" style="13" customWidth="1"/>
    <col min="2310" max="2310" width="19.140625" style="13" customWidth="1"/>
    <col min="2311" max="2311" width="10.140625" style="13" customWidth="1"/>
    <col min="2312" max="2312" width="10.7109375" style="13" customWidth="1"/>
    <col min="2313" max="2313" width="0" style="13" hidden="1" customWidth="1"/>
    <col min="2314" max="2314" width="11.5703125" style="13" customWidth="1"/>
    <col min="2315" max="2315" width="11.7109375" style="13" customWidth="1"/>
    <col min="2316" max="2316" width="11.5703125" style="13" customWidth="1"/>
    <col min="2317" max="2318" width="11.7109375" style="13" customWidth="1"/>
    <col min="2319" max="2319" width="11.5703125" style="13" customWidth="1"/>
    <col min="2320" max="2324" width="0" style="13" hidden="1" customWidth="1"/>
    <col min="2325" max="2325" width="11.7109375" style="13" customWidth="1"/>
    <col min="2326" max="2326" width="11.85546875" style="13" customWidth="1"/>
    <col min="2327" max="2327" width="9.5703125" style="13" customWidth="1"/>
    <col min="2328" max="2328" width="0" style="13" hidden="1" customWidth="1"/>
    <col min="2329" max="2329" width="16.5703125" style="13" customWidth="1"/>
    <col min="2330" max="2563" width="9.140625" style="13"/>
    <col min="2564" max="2564" width="6.140625" style="13" customWidth="1"/>
    <col min="2565" max="2565" width="29.42578125" style="13" customWidth="1"/>
    <col min="2566" max="2566" width="19.140625" style="13" customWidth="1"/>
    <col min="2567" max="2567" width="10.140625" style="13" customWidth="1"/>
    <col min="2568" max="2568" width="10.7109375" style="13" customWidth="1"/>
    <col min="2569" max="2569" width="0" style="13" hidden="1" customWidth="1"/>
    <col min="2570" max="2570" width="11.5703125" style="13" customWidth="1"/>
    <col min="2571" max="2571" width="11.7109375" style="13" customWidth="1"/>
    <col min="2572" max="2572" width="11.5703125" style="13" customWidth="1"/>
    <col min="2573" max="2574" width="11.7109375" style="13" customWidth="1"/>
    <col min="2575" max="2575" width="11.5703125" style="13" customWidth="1"/>
    <col min="2576" max="2580" width="0" style="13" hidden="1" customWidth="1"/>
    <col min="2581" max="2581" width="11.7109375" style="13" customWidth="1"/>
    <col min="2582" max="2582" width="11.85546875" style="13" customWidth="1"/>
    <col min="2583" max="2583" width="9.5703125" style="13" customWidth="1"/>
    <col min="2584" max="2584" width="0" style="13" hidden="1" customWidth="1"/>
    <col min="2585" max="2585" width="16.5703125" style="13" customWidth="1"/>
    <col min="2586" max="2819" width="9.140625" style="13"/>
    <col min="2820" max="2820" width="6.140625" style="13" customWidth="1"/>
    <col min="2821" max="2821" width="29.42578125" style="13" customWidth="1"/>
    <col min="2822" max="2822" width="19.140625" style="13" customWidth="1"/>
    <col min="2823" max="2823" width="10.140625" style="13" customWidth="1"/>
    <col min="2824" max="2824" width="10.7109375" style="13" customWidth="1"/>
    <col min="2825" max="2825" width="0" style="13" hidden="1" customWidth="1"/>
    <col min="2826" max="2826" width="11.5703125" style="13" customWidth="1"/>
    <col min="2827" max="2827" width="11.7109375" style="13" customWidth="1"/>
    <col min="2828" max="2828" width="11.5703125" style="13" customWidth="1"/>
    <col min="2829" max="2830" width="11.7109375" style="13" customWidth="1"/>
    <col min="2831" max="2831" width="11.5703125" style="13" customWidth="1"/>
    <col min="2832" max="2836" width="0" style="13" hidden="1" customWidth="1"/>
    <col min="2837" max="2837" width="11.7109375" style="13" customWidth="1"/>
    <col min="2838" max="2838" width="11.85546875" style="13" customWidth="1"/>
    <col min="2839" max="2839" width="9.5703125" style="13" customWidth="1"/>
    <col min="2840" max="2840" width="0" style="13" hidden="1" customWidth="1"/>
    <col min="2841" max="2841" width="16.5703125" style="13" customWidth="1"/>
    <col min="2842" max="3075" width="9.140625" style="13"/>
    <col min="3076" max="3076" width="6.140625" style="13" customWidth="1"/>
    <col min="3077" max="3077" width="29.42578125" style="13" customWidth="1"/>
    <col min="3078" max="3078" width="19.140625" style="13" customWidth="1"/>
    <col min="3079" max="3079" width="10.140625" style="13" customWidth="1"/>
    <col min="3080" max="3080" width="10.7109375" style="13" customWidth="1"/>
    <col min="3081" max="3081" width="0" style="13" hidden="1" customWidth="1"/>
    <col min="3082" max="3082" width="11.5703125" style="13" customWidth="1"/>
    <col min="3083" max="3083" width="11.7109375" style="13" customWidth="1"/>
    <col min="3084" max="3084" width="11.5703125" style="13" customWidth="1"/>
    <col min="3085" max="3086" width="11.7109375" style="13" customWidth="1"/>
    <col min="3087" max="3087" width="11.5703125" style="13" customWidth="1"/>
    <col min="3088" max="3092" width="0" style="13" hidden="1" customWidth="1"/>
    <col min="3093" max="3093" width="11.7109375" style="13" customWidth="1"/>
    <col min="3094" max="3094" width="11.85546875" style="13" customWidth="1"/>
    <col min="3095" max="3095" width="9.5703125" style="13" customWidth="1"/>
    <col min="3096" max="3096" width="0" style="13" hidden="1" customWidth="1"/>
    <col min="3097" max="3097" width="16.5703125" style="13" customWidth="1"/>
    <col min="3098" max="3331" width="9.140625" style="13"/>
    <col min="3332" max="3332" width="6.140625" style="13" customWidth="1"/>
    <col min="3333" max="3333" width="29.42578125" style="13" customWidth="1"/>
    <col min="3334" max="3334" width="19.140625" style="13" customWidth="1"/>
    <col min="3335" max="3335" width="10.140625" style="13" customWidth="1"/>
    <col min="3336" max="3336" width="10.7109375" style="13" customWidth="1"/>
    <col min="3337" max="3337" width="0" style="13" hidden="1" customWidth="1"/>
    <col min="3338" max="3338" width="11.5703125" style="13" customWidth="1"/>
    <col min="3339" max="3339" width="11.7109375" style="13" customWidth="1"/>
    <col min="3340" max="3340" width="11.5703125" style="13" customWidth="1"/>
    <col min="3341" max="3342" width="11.7109375" style="13" customWidth="1"/>
    <col min="3343" max="3343" width="11.5703125" style="13" customWidth="1"/>
    <col min="3344" max="3348" width="0" style="13" hidden="1" customWidth="1"/>
    <col min="3349" max="3349" width="11.7109375" style="13" customWidth="1"/>
    <col min="3350" max="3350" width="11.85546875" style="13" customWidth="1"/>
    <col min="3351" max="3351" width="9.5703125" style="13" customWidth="1"/>
    <col min="3352" max="3352" width="0" style="13" hidden="1" customWidth="1"/>
    <col min="3353" max="3353" width="16.5703125" style="13" customWidth="1"/>
    <col min="3354" max="3587" width="9.140625" style="13"/>
    <col min="3588" max="3588" width="6.140625" style="13" customWidth="1"/>
    <col min="3589" max="3589" width="29.42578125" style="13" customWidth="1"/>
    <col min="3590" max="3590" width="19.140625" style="13" customWidth="1"/>
    <col min="3591" max="3591" width="10.140625" style="13" customWidth="1"/>
    <col min="3592" max="3592" width="10.7109375" style="13" customWidth="1"/>
    <col min="3593" max="3593" width="0" style="13" hidden="1" customWidth="1"/>
    <col min="3594" max="3594" width="11.5703125" style="13" customWidth="1"/>
    <col min="3595" max="3595" width="11.7109375" style="13" customWidth="1"/>
    <col min="3596" max="3596" width="11.5703125" style="13" customWidth="1"/>
    <col min="3597" max="3598" width="11.7109375" style="13" customWidth="1"/>
    <col min="3599" max="3599" width="11.5703125" style="13" customWidth="1"/>
    <col min="3600" max="3604" width="0" style="13" hidden="1" customWidth="1"/>
    <col min="3605" max="3605" width="11.7109375" style="13" customWidth="1"/>
    <col min="3606" max="3606" width="11.85546875" style="13" customWidth="1"/>
    <col min="3607" max="3607" width="9.5703125" style="13" customWidth="1"/>
    <col min="3608" max="3608" width="0" style="13" hidden="1" customWidth="1"/>
    <col min="3609" max="3609" width="16.5703125" style="13" customWidth="1"/>
    <col min="3610" max="3843" width="9.140625" style="13"/>
    <col min="3844" max="3844" width="6.140625" style="13" customWidth="1"/>
    <col min="3845" max="3845" width="29.42578125" style="13" customWidth="1"/>
    <col min="3846" max="3846" width="19.140625" style="13" customWidth="1"/>
    <col min="3847" max="3847" width="10.140625" style="13" customWidth="1"/>
    <col min="3848" max="3848" width="10.7109375" style="13" customWidth="1"/>
    <col min="3849" max="3849" width="0" style="13" hidden="1" customWidth="1"/>
    <col min="3850" max="3850" width="11.5703125" style="13" customWidth="1"/>
    <col min="3851" max="3851" width="11.7109375" style="13" customWidth="1"/>
    <col min="3852" max="3852" width="11.5703125" style="13" customWidth="1"/>
    <col min="3853" max="3854" width="11.7109375" style="13" customWidth="1"/>
    <col min="3855" max="3855" width="11.5703125" style="13" customWidth="1"/>
    <col min="3856" max="3860" width="0" style="13" hidden="1" customWidth="1"/>
    <col min="3861" max="3861" width="11.7109375" style="13" customWidth="1"/>
    <col min="3862" max="3862" width="11.85546875" style="13" customWidth="1"/>
    <col min="3863" max="3863" width="9.5703125" style="13" customWidth="1"/>
    <col min="3864" max="3864" width="0" style="13" hidden="1" customWidth="1"/>
    <col min="3865" max="3865" width="16.5703125" style="13" customWidth="1"/>
    <col min="3866" max="4099" width="9.140625" style="13"/>
    <col min="4100" max="4100" width="6.140625" style="13" customWidth="1"/>
    <col min="4101" max="4101" width="29.42578125" style="13" customWidth="1"/>
    <col min="4102" max="4102" width="19.140625" style="13" customWidth="1"/>
    <col min="4103" max="4103" width="10.140625" style="13" customWidth="1"/>
    <col min="4104" max="4104" width="10.7109375" style="13" customWidth="1"/>
    <col min="4105" max="4105" width="0" style="13" hidden="1" customWidth="1"/>
    <col min="4106" max="4106" width="11.5703125" style="13" customWidth="1"/>
    <col min="4107" max="4107" width="11.7109375" style="13" customWidth="1"/>
    <col min="4108" max="4108" width="11.5703125" style="13" customWidth="1"/>
    <col min="4109" max="4110" width="11.7109375" style="13" customWidth="1"/>
    <col min="4111" max="4111" width="11.5703125" style="13" customWidth="1"/>
    <col min="4112" max="4116" width="0" style="13" hidden="1" customWidth="1"/>
    <col min="4117" max="4117" width="11.7109375" style="13" customWidth="1"/>
    <col min="4118" max="4118" width="11.85546875" style="13" customWidth="1"/>
    <col min="4119" max="4119" width="9.5703125" style="13" customWidth="1"/>
    <col min="4120" max="4120" width="0" style="13" hidden="1" customWidth="1"/>
    <col min="4121" max="4121" width="16.5703125" style="13" customWidth="1"/>
    <col min="4122" max="4355" width="9.140625" style="13"/>
    <col min="4356" max="4356" width="6.140625" style="13" customWidth="1"/>
    <col min="4357" max="4357" width="29.42578125" style="13" customWidth="1"/>
    <col min="4358" max="4358" width="19.140625" style="13" customWidth="1"/>
    <col min="4359" max="4359" width="10.140625" style="13" customWidth="1"/>
    <col min="4360" max="4360" width="10.7109375" style="13" customWidth="1"/>
    <col min="4361" max="4361" width="0" style="13" hidden="1" customWidth="1"/>
    <col min="4362" max="4362" width="11.5703125" style="13" customWidth="1"/>
    <col min="4363" max="4363" width="11.7109375" style="13" customWidth="1"/>
    <col min="4364" max="4364" width="11.5703125" style="13" customWidth="1"/>
    <col min="4365" max="4366" width="11.7109375" style="13" customWidth="1"/>
    <col min="4367" max="4367" width="11.5703125" style="13" customWidth="1"/>
    <col min="4368" max="4372" width="0" style="13" hidden="1" customWidth="1"/>
    <col min="4373" max="4373" width="11.7109375" style="13" customWidth="1"/>
    <col min="4374" max="4374" width="11.85546875" style="13" customWidth="1"/>
    <col min="4375" max="4375" width="9.5703125" style="13" customWidth="1"/>
    <col min="4376" max="4376" width="0" style="13" hidden="1" customWidth="1"/>
    <col min="4377" max="4377" width="16.5703125" style="13" customWidth="1"/>
    <col min="4378" max="4611" width="9.140625" style="13"/>
    <col min="4612" max="4612" width="6.140625" style="13" customWidth="1"/>
    <col min="4613" max="4613" width="29.42578125" style="13" customWidth="1"/>
    <col min="4614" max="4614" width="19.140625" style="13" customWidth="1"/>
    <col min="4615" max="4615" width="10.140625" style="13" customWidth="1"/>
    <col min="4616" max="4616" width="10.7109375" style="13" customWidth="1"/>
    <col min="4617" max="4617" width="0" style="13" hidden="1" customWidth="1"/>
    <col min="4618" max="4618" width="11.5703125" style="13" customWidth="1"/>
    <col min="4619" max="4619" width="11.7109375" style="13" customWidth="1"/>
    <col min="4620" max="4620" width="11.5703125" style="13" customWidth="1"/>
    <col min="4621" max="4622" width="11.7109375" style="13" customWidth="1"/>
    <col min="4623" max="4623" width="11.5703125" style="13" customWidth="1"/>
    <col min="4624" max="4628" width="0" style="13" hidden="1" customWidth="1"/>
    <col min="4629" max="4629" width="11.7109375" style="13" customWidth="1"/>
    <col min="4630" max="4630" width="11.85546875" style="13" customWidth="1"/>
    <col min="4631" max="4631" width="9.5703125" style="13" customWidth="1"/>
    <col min="4632" max="4632" width="0" style="13" hidden="1" customWidth="1"/>
    <col min="4633" max="4633" width="16.5703125" style="13" customWidth="1"/>
    <col min="4634" max="4867" width="9.140625" style="13"/>
    <col min="4868" max="4868" width="6.140625" style="13" customWidth="1"/>
    <col min="4869" max="4869" width="29.42578125" style="13" customWidth="1"/>
    <col min="4870" max="4870" width="19.140625" style="13" customWidth="1"/>
    <col min="4871" max="4871" width="10.140625" style="13" customWidth="1"/>
    <col min="4872" max="4872" width="10.7109375" style="13" customWidth="1"/>
    <col min="4873" max="4873" width="0" style="13" hidden="1" customWidth="1"/>
    <col min="4874" max="4874" width="11.5703125" style="13" customWidth="1"/>
    <col min="4875" max="4875" width="11.7109375" style="13" customWidth="1"/>
    <col min="4876" max="4876" width="11.5703125" style="13" customWidth="1"/>
    <col min="4877" max="4878" width="11.7109375" style="13" customWidth="1"/>
    <col min="4879" max="4879" width="11.5703125" style="13" customWidth="1"/>
    <col min="4880" max="4884" width="0" style="13" hidden="1" customWidth="1"/>
    <col min="4885" max="4885" width="11.7109375" style="13" customWidth="1"/>
    <col min="4886" max="4886" width="11.85546875" style="13" customWidth="1"/>
    <col min="4887" max="4887" width="9.5703125" style="13" customWidth="1"/>
    <col min="4888" max="4888" width="0" style="13" hidden="1" customWidth="1"/>
    <col min="4889" max="4889" width="16.5703125" style="13" customWidth="1"/>
    <col min="4890" max="5123" width="9.140625" style="13"/>
    <col min="5124" max="5124" width="6.140625" style="13" customWidth="1"/>
    <col min="5125" max="5125" width="29.42578125" style="13" customWidth="1"/>
    <col min="5126" max="5126" width="19.140625" style="13" customWidth="1"/>
    <col min="5127" max="5127" width="10.140625" style="13" customWidth="1"/>
    <col min="5128" max="5128" width="10.7109375" style="13" customWidth="1"/>
    <col min="5129" max="5129" width="0" style="13" hidden="1" customWidth="1"/>
    <col min="5130" max="5130" width="11.5703125" style="13" customWidth="1"/>
    <col min="5131" max="5131" width="11.7109375" style="13" customWidth="1"/>
    <col min="5132" max="5132" width="11.5703125" style="13" customWidth="1"/>
    <col min="5133" max="5134" width="11.7109375" style="13" customWidth="1"/>
    <col min="5135" max="5135" width="11.5703125" style="13" customWidth="1"/>
    <col min="5136" max="5140" width="0" style="13" hidden="1" customWidth="1"/>
    <col min="5141" max="5141" width="11.7109375" style="13" customWidth="1"/>
    <col min="5142" max="5142" width="11.85546875" style="13" customWidth="1"/>
    <col min="5143" max="5143" width="9.5703125" style="13" customWidth="1"/>
    <col min="5144" max="5144" width="0" style="13" hidden="1" customWidth="1"/>
    <col min="5145" max="5145" width="16.5703125" style="13" customWidth="1"/>
    <col min="5146" max="5379" width="9.140625" style="13"/>
    <col min="5380" max="5380" width="6.140625" style="13" customWidth="1"/>
    <col min="5381" max="5381" width="29.42578125" style="13" customWidth="1"/>
    <col min="5382" max="5382" width="19.140625" style="13" customWidth="1"/>
    <col min="5383" max="5383" width="10.140625" style="13" customWidth="1"/>
    <col min="5384" max="5384" width="10.7109375" style="13" customWidth="1"/>
    <col min="5385" max="5385" width="0" style="13" hidden="1" customWidth="1"/>
    <col min="5386" max="5386" width="11.5703125" style="13" customWidth="1"/>
    <col min="5387" max="5387" width="11.7109375" style="13" customWidth="1"/>
    <col min="5388" max="5388" width="11.5703125" style="13" customWidth="1"/>
    <col min="5389" max="5390" width="11.7109375" style="13" customWidth="1"/>
    <col min="5391" max="5391" width="11.5703125" style="13" customWidth="1"/>
    <col min="5392" max="5396" width="0" style="13" hidden="1" customWidth="1"/>
    <col min="5397" max="5397" width="11.7109375" style="13" customWidth="1"/>
    <col min="5398" max="5398" width="11.85546875" style="13" customWidth="1"/>
    <col min="5399" max="5399" width="9.5703125" style="13" customWidth="1"/>
    <col min="5400" max="5400" width="0" style="13" hidden="1" customWidth="1"/>
    <col min="5401" max="5401" width="16.5703125" style="13" customWidth="1"/>
    <col min="5402" max="5635" width="9.140625" style="13"/>
    <col min="5636" max="5636" width="6.140625" style="13" customWidth="1"/>
    <col min="5637" max="5637" width="29.42578125" style="13" customWidth="1"/>
    <col min="5638" max="5638" width="19.140625" style="13" customWidth="1"/>
    <col min="5639" max="5639" width="10.140625" style="13" customWidth="1"/>
    <col min="5640" max="5640" width="10.7109375" style="13" customWidth="1"/>
    <col min="5641" max="5641" width="0" style="13" hidden="1" customWidth="1"/>
    <col min="5642" max="5642" width="11.5703125" style="13" customWidth="1"/>
    <col min="5643" max="5643" width="11.7109375" style="13" customWidth="1"/>
    <col min="5644" max="5644" width="11.5703125" style="13" customWidth="1"/>
    <col min="5645" max="5646" width="11.7109375" style="13" customWidth="1"/>
    <col min="5647" max="5647" width="11.5703125" style="13" customWidth="1"/>
    <col min="5648" max="5652" width="0" style="13" hidden="1" customWidth="1"/>
    <col min="5653" max="5653" width="11.7109375" style="13" customWidth="1"/>
    <col min="5654" max="5654" width="11.85546875" style="13" customWidth="1"/>
    <col min="5655" max="5655" width="9.5703125" style="13" customWidth="1"/>
    <col min="5656" max="5656" width="0" style="13" hidden="1" customWidth="1"/>
    <col min="5657" max="5657" width="16.5703125" style="13" customWidth="1"/>
    <col min="5658" max="5891" width="9.140625" style="13"/>
    <col min="5892" max="5892" width="6.140625" style="13" customWidth="1"/>
    <col min="5893" max="5893" width="29.42578125" style="13" customWidth="1"/>
    <col min="5894" max="5894" width="19.140625" style="13" customWidth="1"/>
    <col min="5895" max="5895" width="10.140625" style="13" customWidth="1"/>
    <col min="5896" max="5896" width="10.7109375" style="13" customWidth="1"/>
    <col min="5897" max="5897" width="0" style="13" hidden="1" customWidth="1"/>
    <col min="5898" max="5898" width="11.5703125" style="13" customWidth="1"/>
    <col min="5899" max="5899" width="11.7109375" style="13" customWidth="1"/>
    <col min="5900" max="5900" width="11.5703125" style="13" customWidth="1"/>
    <col min="5901" max="5902" width="11.7109375" style="13" customWidth="1"/>
    <col min="5903" max="5903" width="11.5703125" style="13" customWidth="1"/>
    <col min="5904" max="5908" width="0" style="13" hidden="1" customWidth="1"/>
    <col min="5909" max="5909" width="11.7109375" style="13" customWidth="1"/>
    <col min="5910" max="5910" width="11.85546875" style="13" customWidth="1"/>
    <col min="5911" max="5911" width="9.5703125" style="13" customWidth="1"/>
    <col min="5912" max="5912" width="0" style="13" hidden="1" customWidth="1"/>
    <col min="5913" max="5913" width="16.5703125" style="13" customWidth="1"/>
    <col min="5914" max="6147" width="9.140625" style="13"/>
    <col min="6148" max="6148" width="6.140625" style="13" customWidth="1"/>
    <col min="6149" max="6149" width="29.42578125" style="13" customWidth="1"/>
    <col min="6150" max="6150" width="19.140625" style="13" customWidth="1"/>
    <col min="6151" max="6151" width="10.140625" style="13" customWidth="1"/>
    <col min="6152" max="6152" width="10.7109375" style="13" customWidth="1"/>
    <col min="6153" max="6153" width="0" style="13" hidden="1" customWidth="1"/>
    <col min="6154" max="6154" width="11.5703125" style="13" customWidth="1"/>
    <col min="6155" max="6155" width="11.7109375" style="13" customWidth="1"/>
    <col min="6156" max="6156" width="11.5703125" style="13" customWidth="1"/>
    <col min="6157" max="6158" width="11.7109375" style="13" customWidth="1"/>
    <col min="6159" max="6159" width="11.5703125" style="13" customWidth="1"/>
    <col min="6160" max="6164" width="0" style="13" hidden="1" customWidth="1"/>
    <col min="6165" max="6165" width="11.7109375" style="13" customWidth="1"/>
    <col min="6166" max="6166" width="11.85546875" style="13" customWidth="1"/>
    <col min="6167" max="6167" width="9.5703125" style="13" customWidth="1"/>
    <col min="6168" max="6168" width="0" style="13" hidden="1" customWidth="1"/>
    <col min="6169" max="6169" width="16.5703125" style="13" customWidth="1"/>
    <col min="6170" max="6403" width="9.140625" style="13"/>
    <col min="6404" max="6404" width="6.140625" style="13" customWidth="1"/>
    <col min="6405" max="6405" width="29.42578125" style="13" customWidth="1"/>
    <col min="6406" max="6406" width="19.140625" style="13" customWidth="1"/>
    <col min="6407" max="6407" width="10.140625" style="13" customWidth="1"/>
    <col min="6408" max="6408" width="10.7109375" style="13" customWidth="1"/>
    <col min="6409" max="6409" width="0" style="13" hidden="1" customWidth="1"/>
    <col min="6410" max="6410" width="11.5703125" style="13" customWidth="1"/>
    <col min="6411" max="6411" width="11.7109375" style="13" customWidth="1"/>
    <col min="6412" max="6412" width="11.5703125" style="13" customWidth="1"/>
    <col min="6413" max="6414" width="11.7109375" style="13" customWidth="1"/>
    <col min="6415" max="6415" width="11.5703125" style="13" customWidth="1"/>
    <col min="6416" max="6420" width="0" style="13" hidden="1" customWidth="1"/>
    <col min="6421" max="6421" width="11.7109375" style="13" customWidth="1"/>
    <col min="6422" max="6422" width="11.85546875" style="13" customWidth="1"/>
    <col min="6423" max="6423" width="9.5703125" style="13" customWidth="1"/>
    <col min="6424" max="6424" width="0" style="13" hidden="1" customWidth="1"/>
    <col min="6425" max="6425" width="16.5703125" style="13" customWidth="1"/>
    <col min="6426" max="6659" width="9.140625" style="13"/>
    <col min="6660" max="6660" width="6.140625" style="13" customWidth="1"/>
    <col min="6661" max="6661" width="29.42578125" style="13" customWidth="1"/>
    <col min="6662" max="6662" width="19.140625" style="13" customWidth="1"/>
    <col min="6663" max="6663" width="10.140625" style="13" customWidth="1"/>
    <col min="6664" max="6664" width="10.7109375" style="13" customWidth="1"/>
    <col min="6665" max="6665" width="0" style="13" hidden="1" customWidth="1"/>
    <col min="6666" max="6666" width="11.5703125" style="13" customWidth="1"/>
    <col min="6667" max="6667" width="11.7109375" style="13" customWidth="1"/>
    <col min="6668" max="6668" width="11.5703125" style="13" customWidth="1"/>
    <col min="6669" max="6670" width="11.7109375" style="13" customWidth="1"/>
    <col min="6671" max="6671" width="11.5703125" style="13" customWidth="1"/>
    <col min="6672" max="6676" width="0" style="13" hidden="1" customWidth="1"/>
    <col min="6677" max="6677" width="11.7109375" style="13" customWidth="1"/>
    <col min="6678" max="6678" width="11.85546875" style="13" customWidth="1"/>
    <col min="6679" max="6679" width="9.5703125" style="13" customWidth="1"/>
    <col min="6680" max="6680" width="0" style="13" hidden="1" customWidth="1"/>
    <col min="6681" max="6681" width="16.5703125" style="13" customWidth="1"/>
    <col min="6682" max="6915" width="9.140625" style="13"/>
    <col min="6916" max="6916" width="6.140625" style="13" customWidth="1"/>
    <col min="6917" max="6917" width="29.42578125" style="13" customWidth="1"/>
    <col min="6918" max="6918" width="19.140625" style="13" customWidth="1"/>
    <col min="6919" max="6919" width="10.140625" style="13" customWidth="1"/>
    <col min="6920" max="6920" width="10.7109375" style="13" customWidth="1"/>
    <col min="6921" max="6921" width="0" style="13" hidden="1" customWidth="1"/>
    <col min="6922" max="6922" width="11.5703125" style="13" customWidth="1"/>
    <col min="6923" max="6923" width="11.7109375" style="13" customWidth="1"/>
    <col min="6924" max="6924" width="11.5703125" style="13" customWidth="1"/>
    <col min="6925" max="6926" width="11.7109375" style="13" customWidth="1"/>
    <col min="6927" max="6927" width="11.5703125" style="13" customWidth="1"/>
    <col min="6928" max="6932" width="0" style="13" hidden="1" customWidth="1"/>
    <col min="6933" max="6933" width="11.7109375" style="13" customWidth="1"/>
    <col min="6934" max="6934" width="11.85546875" style="13" customWidth="1"/>
    <col min="6935" max="6935" width="9.5703125" style="13" customWidth="1"/>
    <col min="6936" max="6936" width="0" style="13" hidden="1" customWidth="1"/>
    <col min="6937" max="6937" width="16.5703125" style="13" customWidth="1"/>
    <col min="6938" max="7171" width="9.140625" style="13"/>
    <col min="7172" max="7172" width="6.140625" style="13" customWidth="1"/>
    <col min="7173" max="7173" width="29.42578125" style="13" customWidth="1"/>
    <col min="7174" max="7174" width="19.140625" style="13" customWidth="1"/>
    <col min="7175" max="7175" width="10.140625" style="13" customWidth="1"/>
    <col min="7176" max="7176" width="10.7109375" style="13" customWidth="1"/>
    <col min="7177" max="7177" width="0" style="13" hidden="1" customWidth="1"/>
    <col min="7178" max="7178" width="11.5703125" style="13" customWidth="1"/>
    <col min="7179" max="7179" width="11.7109375" style="13" customWidth="1"/>
    <col min="7180" max="7180" width="11.5703125" style="13" customWidth="1"/>
    <col min="7181" max="7182" width="11.7109375" style="13" customWidth="1"/>
    <col min="7183" max="7183" width="11.5703125" style="13" customWidth="1"/>
    <col min="7184" max="7188" width="0" style="13" hidden="1" customWidth="1"/>
    <col min="7189" max="7189" width="11.7109375" style="13" customWidth="1"/>
    <col min="7190" max="7190" width="11.85546875" style="13" customWidth="1"/>
    <col min="7191" max="7191" width="9.5703125" style="13" customWidth="1"/>
    <col min="7192" max="7192" width="0" style="13" hidden="1" customWidth="1"/>
    <col min="7193" max="7193" width="16.5703125" style="13" customWidth="1"/>
    <col min="7194" max="7427" width="9.140625" style="13"/>
    <col min="7428" max="7428" width="6.140625" style="13" customWidth="1"/>
    <col min="7429" max="7429" width="29.42578125" style="13" customWidth="1"/>
    <col min="7430" max="7430" width="19.140625" style="13" customWidth="1"/>
    <col min="7431" max="7431" width="10.140625" style="13" customWidth="1"/>
    <col min="7432" max="7432" width="10.7109375" style="13" customWidth="1"/>
    <col min="7433" max="7433" width="0" style="13" hidden="1" customWidth="1"/>
    <col min="7434" max="7434" width="11.5703125" style="13" customWidth="1"/>
    <col min="7435" max="7435" width="11.7109375" style="13" customWidth="1"/>
    <col min="7436" max="7436" width="11.5703125" style="13" customWidth="1"/>
    <col min="7437" max="7438" width="11.7109375" style="13" customWidth="1"/>
    <col min="7439" max="7439" width="11.5703125" style="13" customWidth="1"/>
    <col min="7440" max="7444" width="0" style="13" hidden="1" customWidth="1"/>
    <col min="7445" max="7445" width="11.7109375" style="13" customWidth="1"/>
    <col min="7446" max="7446" width="11.85546875" style="13" customWidth="1"/>
    <col min="7447" max="7447" width="9.5703125" style="13" customWidth="1"/>
    <col min="7448" max="7448" width="0" style="13" hidden="1" customWidth="1"/>
    <col min="7449" max="7449" width="16.5703125" style="13" customWidth="1"/>
    <col min="7450" max="7683" width="9.140625" style="13"/>
    <col min="7684" max="7684" width="6.140625" style="13" customWidth="1"/>
    <col min="7685" max="7685" width="29.42578125" style="13" customWidth="1"/>
    <col min="7686" max="7686" width="19.140625" style="13" customWidth="1"/>
    <col min="7687" max="7687" width="10.140625" style="13" customWidth="1"/>
    <col min="7688" max="7688" width="10.7109375" style="13" customWidth="1"/>
    <col min="7689" max="7689" width="0" style="13" hidden="1" customWidth="1"/>
    <col min="7690" max="7690" width="11.5703125" style="13" customWidth="1"/>
    <col min="7691" max="7691" width="11.7109375" style="13" customWidth="1"/>
    <col min="7692" max="7692" width="11.5703125" style="13" customWidth="1"/>
    <col min="7693" max="7694" width="11.7109375" style="13" customWidth="1"/>
    <col min="7695" max="7695" width="11.5703125" style="13" customWidth="1"/>
    <col min="7696" max="7700" width="0" style="13" hidden="1" customWidth="1"/>
    <col min="7701" max="7701" width="11.7109375" style="13" customWidth="1"/>
    <col min="7702" max="7702" width="11.85546875" style="13" customWidth="1"/>
    <col min="7703" max="7703" width="9.5703125" style="13" customWidth="1"/>
    <col min="7704" max="7704" width="0" style="13" hidden="1" customWidth="1"/>
    <col min="7705" max="7705" width="16.5703125" style="13" customWidth="1"/>
    <col min="7706" max="7939" width="9.140625" style="13"/>
    <col min="7940" max="7940" width="6.140625" style="13" customWidth="1"/>
    <col min="7941" max="7941" width="29.42578125" style="13" customWidth="1"/>
    <col min="7942" max="7942" width="19.140625" style="13" customWidth="1"/>
    <col min="7943" max="7943" width="10.140625" style="13" customWidth="1"/>
    <col min="7944" max="7944" width="10.7109375" style="13" customWidth="1"/>
    <col min="7945" max="7945" width="0" style="13" hidden="1" customWidth="1"/>
    <col min="7946" max="7946" width="11.5703125" style="13" customWidth="1"/>
    <col min="7947" max="7947" width="11.7109375" style="13" customWidth="1"/>
    <col min="7948" max="7948" width="11.5703125" style="13" customWidth="1"/>
    <col min="7949" max="7950" width="11.7109375" style="13" customWidth="1"/>
    <col min="7951" max="7951" width="11.5703125" style="13" customWidth="1"/>
    <col min="7952" max="7956" width="0" style="13" hidden="1" customWidth="1"/>
    <col min="7957" max="7957" width="11.7109375" style="13" customWidth="1"/>
    <col min="7958" max="7958" width="11.85546875" style="13" customWidth="1"/>
    <col min="7959" max="7959" width="9.5703125" style="13" customWidth="1"/>
    <col min="7960" max="7960" width="0" style="13" hidden="1" customWidth="1"/>
    <col min="7961" max="7961" width="16.5703125" style="13" customWidth="1"/>
    <col min="7962" max="8195" width="9.140625" style="13"/>
    <col min="8196" max="8196" width="6.140625" style="13" customWidth="1"/>
    <col min="8197" max="8197" width="29.42578125" style="13" customWidth="1"/>
    <col min="8198" max="8198" width="19.140625" style="13" customWidth="1"/>
    <col min="8199" max="8199" width="10.140625" style="13" customWidth="1"/>
    <col min="8200" max="8200" width="10.7109375" style="13" customWidth="1"/>
    <col min="8201" max="8201" width="0" style="13" hidden="1" customWidth="1"/>
    <col min="8202" max="8202" width="11.5703125" style="13" customWidth="1"/>
    <col min="8203" max="8203" width="11.7109375" style="13" customWidth="1"/>
    <col min="8204" max="8204" width="11.5703125" style="13" customWidth="1"/>
    <col min="8205" max="8206" width="11.7109375" style="13" customWidth="1"/>
    <col min="8207" max="8207" width="11.5703125" style="13" customWidth="1"/>
    <col min="8208" max="8212" width="0" style="13" hidden="1" customWidth="1"/>
    <col min="8213" max="8213" width="11.7109375" style="13" customWidth="1"/>
    <col min="8214" max="8214" width="11.85546875" style="13" customWidth="1"/>
    <col min="8215" max="8215" width="9.5703125" style="13" customWidth="1"/>
    <col min="8216" max="8216" width="0" style="13" hidden="1" customWidth="1"/>
    <col min="8217" max="8217" width="16.5703125" style="13" customWidth="1"/>
    <col min="8218" max="8451" width="9.140625" style="13"/>
    <col min="8452" max="8452" width="6.140625" style="13" customWidth="1"/>
    <col min="8453" max="8453" width="29.42578125" style="13" customWidth="1"/>
    <col min="8454" max="8454" width="19.140625" style="13" customWidth="1"/>
    <col min="8455" max="8455" width="10.140625" style="13" customWidth="1"/>
    <col min="8456" max="8456" width="10.7109375" style="13" customWidth="1"/>
    <col min="8457" max="8457" width="0" style="13" hidden="1" customWidth="1"/>
    <col min="8458" max="8458" width="11.5703125" style="13" customWidth="1"/>
    <col min="8459" max="8459" width="11.7109375" style="13" customWidth="1"/>
    <col min="8460" max="8460" width="11.5703125" style="13" customWidth="1"/>
    <col min="8461" max="8462" width="11.7109375" style="13" customWidth="1"/>
    <col min="8463" max="8463" width="11.5703125" style="13" customWidth="1"/>
    <col min="8464" max="8468" width="0" style="13" hidden="1" customWidth="1"/>
    <col min="8469" max="8469" width="11.7109375" style="13" customWidth="1"/>
    <col min="8470" max="8470" width="11.85546875" style="13" customWidth="1"/>
    <col min="8471" max="8471" width="9.5703125" style="13" customWidth="1"/>
    <col min="8472" max="8472" width="0" style="13" hidden="1" customWidth="1"/>
    <col min="8473" max="8473" width="16.5703125" style="13" customWidth="1"/>
    <col min="8474" max="8707" width="9.140625" style="13"/>
    <col min="8708" max="8708" width="6.140625" style="13" customWidth="1"/>
    <col min="8709" max="8709" width="29.42578125" style="13" customWidth="1"/>
    <col min="8710" max="8710" width="19.140625" style="13" customWidth="1"/>
    <col min="8711" max="8711" width="10.140625" style="13" customWidth="1"/>
    <col min="8712" max="8712" width="10.7109375" style="13" customWidth="1"/>
    <col min="8713" max="8713" width="0" style="13" hidden="1" customWidth="1"/>
    <col min="8714" max="8714" width="11.5703125" style="13" customWidth="1"/>
    <col min="8715" max="8715" width="11.7109375" style="13" customWidth="1"/>
    <col min="8716" max="8716" width="11.5703125" style="13" customWidth="1"/>
    <col min="8717" max="8718" width="11.7109375" style="13" customWidth="1"/>
    <col min="8719" max="8719" width="11.5703125" style="13" customWidth="1"/>
    <col min="8720" max="8724" width="0" style="13" hidden="1" customWidth="1"/>
    <col min="8725" max="8725" width="11.7109375" style="13" customWidth="1"/>
    <col min="8726" max="8726" width="11.85546875" style="13" customWidth="1"/>
    <col min="8727" max="8727" width="9.5703125" style="13" customWidth="1"/>
    <col min="8728" max="8728" width="0" style="13" hidden="1" customWidth="1"/>
    <col min="8729" max="8729" width="16.5703125" style="13" customWidth="1"/>
    <col min="8730" max="8963" width="9.140625" style="13"/>
    <col min="8964" max="8964" width="6.140625" style="13" customWidth="1"/>
    <col min="8965" max="8965" width="29.42578125" style="13" customWidth="1"/>
    <col min="8966" max="8966" width="19.140625" style="13" customWidth="1"/>
    <col min="8967" max="8967" width="10.140625" style="13" customWidth="1"/>
    <col min="8968" max="8968" width="10.7109375" style="13" customWidth="1"/>
    <col min="8969" max="8969" width="0" style="13" hidden="1" customWidth="1"/>
    <col min="8970" max="8970" width="11.5703125" style="13" customWidth="1"/>
    <col min="8971" max="8971" width="11.7109375" style="13" customWidth="1"/>
    <col min="8972" max="8972" width="11.5703125" style="13" customWidth="1"/>
    <col min="8973" max="8974" width="11.7109375" style="13" customWidth="1"/>
    <col min="8975" max="8975" width="11.5703125" style="13" customWidth="1"/>
    <col min="8976" max="8980" width="0" style="13" hidden="1" customWidth="1"/>
    <col min="8981" max="8981" width="11.7109375" style="13" customWidth="1"/>
    <col min="8982" max="8982" width="11.85546875" style="13" customWidth="1"/>
    <col min="8983" max="8983" width="9.5703125" style="13" customWidth="1"/>
    <col min="8984" max="8984" width="0" style="13" hidden="1" customWidth="1"/>
    <col min="8985" max="8985" width="16.5703125" style="13" customWidth="1"/>
    <col min="8986" max="9219" width="9.140625" style="13"/>
    <col min="9220" max="9220" width="6.140625" style="13" customWidth="1"/>
    <col min="9221" max="9221" width="29.42578125" style="13" customWidth="1"/>
    <col min="9222" max="9222" width="19.140625" style="13" customWidth="1"/>
    <col min="9223" max="9223" width="10.140625" style="13" customWidth="1"/>
    <col min="9224" max="9224" width="10.7109375" style="13" customWidth="1"/>
    <col min="9225" max="9225" width="0" style="13" hidden="1" customWidth="1"/>
    <col min="9226" max="9226" width="11.5703125" style="13" customWidth="1"/>
    <col min="9227" max="9227" width="11.7109375" style="13" customWidth="1"/>
    <col min="9228" max="9228" width="11.5703125" style="13" customWidth="1"/>
    <col min="9229" max="9230" width="11.7109375" style="13" customWidth="1"/>
    <col min="9231" max="9231" width="11.5703125" style="13" customWidth="1"/>
    <col min="9232" max="9236" width="0" style="13" hidden="1" customWidth="1"/>
    <col min="9237" max="9237" width="11.7109375" style="13" customWidth="1"/>
    <col min="9238" max="9238" width="11.85546875" style="13" customWidth="1"/>
    <col min="9239" max="9239" width="9.5703125" style="13" customWidth="1"/>
    <col min="9240" max="9240" width="0" style="13" hidden="1" customWidth="1"/>
    <col min="9241" max="9241" width="16.5703125" style="13" customWidth="1"/>
    <col min="9242" max="9475" width="9.140625" style="13"/>
    <col min="9476" max="9476" width="6.140625" style="13" customWidth="1"/>
    <col min="9477" max="9477" width="29.42578125" style="13" customWidth="1"/>
    <col min="9478" max="9478" width="19.140625" style="13" customWidth="1"/>
    <col min="9479" max="9479" width="10.140625" style="13" customWidth="1"/>
    <col min="9480" max="9480" width="10.7109375" style="13" customWidth="1"/>
    <col min="9481" max="9481" width="0" style="13" hidden="1" customWidth="1"/>
    <col min="9482" max="9482" width="11.5703125" style="13" customWidth="1"/>
    <col min="9483" max="9483" width="11.7109375" style="13" customWidth="1"/>
    <col min="9484" max="9484" width="11.5703125" style="13" customWidth="1"/>
    <col min="9485" max="9486" width="11.7109375" style="13" customWidth="1"/>
    <col min="9487" max="9487" width="11.5703125" style="13" customWidth="1"/>
    <col min="9488" max="9492" width="0" style="13" hidden="1" customWidth="1"/>
    <col min="9493" max="9493" width="11.7109375" style="13" customWidth="1"/>
    <col min="9494" max="9494" width="11.85546875" style="13" customWidth="1"/>
    <col min="9495" max="9495" width="9.5703125" style="13" customWidth="1"/>
    <col min="9496" max="9496" width="0" style="13" hidden="1" customWidth="1"/>
    <col min="9497" max="9497" width="16.5703125" style="13" customWidth="1"/>
    <col min="9498" max="9731" width="9.140625" style="13"/>
    <col min="9732" max="9732" width="6.140625" style="13" customWidth="1"/>
    <col min="9733" max="9733" width="29.42578125" style="13" customWidth="1"/>
    <col min="9734" max="9734" width="19.140625" style="13" customWidth="1"/>
    <col min="9735" max="9735" width="10.140625" style="13" customWidth="1"/>
    <col min="9736" max="9736" width="10.7109375" style="13" customWidth="1"/>
    <col min="9737" max="9737" width="0" style="13" hidden="1" customWidth="1"/>
    <col min="9738" max="9738" width="11.5703125" style="13" customWidth="1"/>
    <col min="9739" max="9739" width="11.7109375" style="13" customWidth="1"/>
    <col min="9740" max="9740" width="11.5703125" style="13" customWidth="1"/>
    <col min="9741" max="9742" width="11.7109375" style="13" customWidth="1"/>
    <col min="9743" max="9743" width="11.5703125" style="13" customWidth="1"/>
    <col min="9744" max="9748" width="0" style="13" hidden="1" customWidth="1"/>
    <col min="9749" max="9749" width="11.7109375" style="13" customWidth="1"/>
    <col min="9750" max="9750" width="11.85546875" style="13" customWidth="1"/>
    <col min="9751" max="9751" width="9.5703125" style="13" customWidth="1"/>
    <col min="9752" max="9752" width="0" style="13" hidden="1" customWidth="1"/>
    <col min="9753" max="9753" width="16.5703125" style="13" customWidth="1"/>
    <col min="9754" max="9987" width="9.140625" style="13"/>
    <col min="9988" max="9988" width="6.140625" style="13" customWidth="1"/>
    <col min="9989" max="9989" width="29.42578125" style="13" customWidth="1"/>
    <col min="9990" max="9990" width="19.140625" style="13" customWidth="1"/>
    <col min="9991" max="9991" width="10.140625" style="13" customWidth="1"/>
    <col min="9992" max="9992" width="10.7109375" style="13" customWidth="1"/>
    <col min="9993" max="9993" width="0" style="13" hidden="1" customWidth="1"/>
    <col min="9994" max="9994" width="11.5703125" style="13" customWidth="1"/>
    <col min="9995" max="9995" width="11.7109375" style="13" customWidth="1"/>
    <col min="9996" max="9996" width="11.5703125" style="13" customWidth="1"/>
    <col min="9997" max="9998" width="11.7109375" style="13" customWidth="1"/>
    <col min="9999" max="9999" width="11.5703125" style="13" customWidth="1"/>
    <col min="10000" max="10004" width="0" style="13" hidden="1" customWidth="1"/>
    <col min="10005" max="10005" width="11.7109375" style="13" customWidth="1"/>
    <col min="10006" max="10006" width="11.85546875" style="13" customWidth="1"/>
    <col min="10007" max="10007" width="9.5703125" style="13" customWidth="1"/>
    <col min="10008" max="10008" width="0" style="13" hidden="1" customWidth="1"/>
    <col min="10009" max="10009" width="16.5703125" style="13" customWidth="1"/>
    <col min="10010" max="10243" width="9.140625" style="13"/>
    <col min="10244" max="10244" width="6.140625" style="13" customWidth="1"/>
    <col min="10245" max="10245" width="29.42578125" style="13" customWidth="1"/>
    <col min="10246" max="10246" width="19.140625" style="13" customWidth="1"/>
    <col min="10247" max="10247" width="10.140625" style="13" customWidth="1"/>
    <col min="10248" max="10248" width="10.7109375" style="13" customWidth="1"/>
    <col min="10249" max="10249" width="0" style="13" hidden="1" customWidth="1"/>
    <col min="10250" max="10250" width="11.5703125" style="13" customWidth="1"/>
    <col min="10251" max="10251" width="11.7109375" style="13" customWidth="1"/>
    <col min="10252" max="10252" width="11.5703125" style="13" customWidth="1"/>
    <col min="10253" max="10254" width="11.7109375" style="13" customWidth="1"/>
    <col min="10255" max="10255" width="11.5703125" style="13" customWidth="1"/>
    <col min="10256" max="10260" width="0" style="13" hidden="1" customWidth="1"/>
    <col min="10261" max="10261" width="11.7109375" style="13" customWidth="1"/>
    <col min="10262" max="10262" width="11.85546875" style="13" customWidth="1"/>
    <col min="10263" max="10263" width="9.5703125" style="13" customWidth="1"/>
    <col min="10264" max="10264" width="0" style="13" hidden="1" customWidth="1"/>
    <col min="10265" max="10265" width="16.5703125" style="13" customWidth="1"/>
    <col min="10266" max="10499" width="9.140625" style="13"/>
    <col min="10500" max="10500" width="6.140625" style="13" customWidth="1"/>
    <col min="10501" max="10501" width="29.42578125" style="13" customWidth="1"/>
    <col min="10502" max="10502" width="19.140625" style="13" customWidth="1"/>
    <col min="10503" max="10503" width="10.140625" style="13" customWidth="1"/>
    <col min="10504" max="10504" width="10.7109375" style="13" customWidth="1"/>
    <col min="10505" max="10505" width="0" style="13" hidden="1" customWidth="1"/>
    <col min="10506" max="10506" width="11.5703125" style="13" customWidth="1"/>
    <col min="10507" max="10507" width="11.7109375" style="13" customWidth="1"/>
    <col min="10508" max="10508" width="11.5703125" style="13" customWidth="1"/>
    <col min="10509" max="10510" width="11.7109375" style="13" customWidth="1"/>
    <col min="10511" max="10511" width="11.5703125" style="13" customWidth="1"/>
    <col min="10512" max="10516" width="0" style="13" hidden="1" customWidth="1"/>
    <col min="10517" max="10517" width="11.7109375" style="13" customWidth="1"/>
    <col min="10518" max="10518" width="11.85546875" style="13" customWidth="1"/>
    <col min="10519" max="10519" width="9.5703125" style="13" customWidth="1"/>
    <col min="10520" max="10520" width="0" style="13" hidden="1" customWidth="1"/>
    <col min="10521" max="10521" width="16.5703125" style="13" customWidth="1"/>
    <col min="10522" max="10755" width="9.140625" style="13"/>
    <col min="10756" max="10756" width="6.140625" style="13" customWidth="1"/>
    <col min="10757" max="10757" width="29.42578125" style="13" customWidth="1"/>
    <col min="10758" max="10758" width="19.140625" style="13" customWidth="1"/>
    <col min="10759" max="10759" width="10.140625" style="13" customWidth="1"/>
    <col min="10760" max="10760" width="10.7109375" style="13" customWidth="1"/>
    <col min="10761" max="10761" width="0" style="13" hidden="1" customWidth="1"/>
    <col min="10762" max="10762" width="11.5703125" style="13" customWidth="1"/>
    <col min="10763" max="10763" width="11.7109375" style="13" customWidth="1"/>
    <col min="10764" max="10764" width="11.5703125" style="13" customWidth="1"/>
    <col min="10765" max="10766" width="11.7109375" style="13" customWidth="1"/>
    <col min="10767" max="10767" width="11.5703125" style="13" customWidth="1"/>
    <col min="10768" max="10772" width="0" style="13" hidden="1" customWidth="1"/>
    <col min="10773" max="10773" width="11.7109375" style="13" customWidth="1"/>
    <col min="10774" max="10774" width="11.85546875" style="13" customWidth="1"/>
    <col min="10775" max="10775" width="9.5703125" style="13" customWidth="1"/>
    <col min="10776" max="10776" width="0" style="13" hidden="1" customWidth="1"/>
    <col min="10777" max="10777" width="16.5703125" style="13" customWidth="1"/>
    <col min="10778" max="11011" width="9.140625" style="13"/>
    <col min="11012" max="11012" width="6.140625" style="13" customWidth="1"/>
    <col min="11013" max="11013" width="29.42578125" style="13" customWidth="1"/>
    <col min="11014" max="11014" width="19.140625" style="13" customWidth="1"/>
    <col min="11015" max="11015" width="10.140625" style="13" customWidth="1"/>
    <col min="11016" max="11016" width="10.7109375" style="13" customWidth="1"/>
    <col min="11017" max="11017" width="0" style="13" hidden="1" customWidth="1"/>
    <col min="11018" max="11018" width="11.5703125" style="13" customWidth="1"/>
    <col min="11019" max="11019" width="11.7109375" style="13" customWidth="1"/>
    <col min="11020" max="11020" width="11.5703125" style="13" customWidth="1"/>
    <col min="11021" max="11022" width="11.7109375" style="13" customWidth="1"/>
    <col min="11023" max="11023" width="11.5703125" style="13" customWidth="1"/>
    <col min="11024" max="11028" width="0" style="13" hidden="1" customWidth="1"/>
    <col min="11029" max="11029" width="11.7109375" style="13" customWidth="1"/>
    <col min="11030" max="11030" width="11.85546875" style="13" customWidth="1"/>
    <col min="11031" max="11031" width="9.5703125" style="13" customWidth="1"/>
    <col min="11032" max="11032" width="0" style="13" hidden="1" customWidth="1"/>
    <col min="11033" max="11033" width="16.5703125" style="13" customWidth="1"/>
    <col min="11034" max="11267" width="9.140625" style="13"/>
    <col min="11268" max="11268" width="6.140625" style="13" customWidth="1"/>
    <col min="11269" max="11269" width="29.42578125" style="13" customWidth="1"/>
    <col min="11270" max="11270" width="19.140625" style="13" customWidth="1"/>
    <col min="11271" max="11271" width="10.140625" style="13" customWidth="1"/>
    <col min="11272" max="11272" width="10.7109375" style="13" customWidth="1"/>
    <col min="11273" max="11273" width="0" style="13" hidden="1" customWidth="1"/>
    <col min="11274" max="11274" width="11.5703125" style="13" customWidth="1"/>
    <col min="11275" max="11275" width="11.7109375" style="13" customWidth="1"/>
    <col min="11276" max="11276" width="11.5703125" style="13" customWidth="1"/>
    <col min="11277" max="11278" width="11.7109375" style="13" customWidth="1"/>
    <col min="11279" max="11279" width="11.5703125" style="13" customWidth="1"/>
    <col min="11280" max="11284" width="0" style="13" hidden="1" customWidth="1"/>
    <col min="11285" max="11285" width="11.7109375" style="13" customWidth="1"/>
    <col min="11286" max="11286" width="11.85546875" style="13" customWidth="1"/>
    <col min="11287" max="11287" width="9.5703125" style="13" customWidth="1"/>
    <col min="11288" max="11288" width="0" style="13" hidden="1" customWidth="1"/>
    <col min="11289" max="11289" width="16.5703125" style="13" customWidth="1"/>
    <col min="11290" max="11523" width="9.140625" style="13"/>
    <col min="11524" max="11524" width="6.140625" style="13" customWidth="1"/>
    <col min="11525" max="11525" width="29.42578125" style="13" customWidth="1"/>
    <col min="11526" max="11526" width="19.140625" style="13" customWidth="1"/>
    <col min="11527" max="11527" width="10.140625" style="13" customWidth="1"/>
    <col min="11528" max="11528" width="10.7109375" style="13" customWidth="1"/>
    <col min="11529" max="11529" width="0" style="13" hidden="1" customWidth="1"/>
    <col min="11530" max="11530" width="11.5703125" style="13" customWidth="1"/>
    <col min="11531" max="11531" width="11.7109375" style="13" customWidth="1"/>
    <col min="11532" max="11532" width="11.5703125" style="13" customWidth="1"/>
    <col min="11533" max="11534" width="11.7109375" style="13" customWidth="1"/>
    <col min="11535" max="11535" width="11.5703125" style="13" customWidth="1"/>
    <col min="11536" max="11540" width="0" style="13" hidden="1" customWidth="1"/>
    <col min="11541" max="11541" width="11.7109375" style="13" customWidth="1"/>
    <col min="11542" max="11542" width="11.85546875" style="13" customWidth="1"/>
    <col min="11543" max="11543" width="9.5703125" style="13" customWidth="1"/>
    <col min="11544" max="11544" width="0" style="13" hidden="1" customWidth="1"/>
    <col min="11545" max="11545" width="16.5703125" style="13" customWidth="1"/>
    <col min="11546" max="11779" width="9.140625" style="13"/>
    <col min="11780" max="11780" width="6.140625" style="13" customWidth="1"/>
    <col min="11781" max="11781" width="29.42578125" style="13" customWidth="1"/>
    <col min="11782" max="11782" width="19.140625" style="13" customWidth="1"/>
    <col min="11783" max="11783" width="10.140625" style="13" customWidth="1"/>
    <col min="11784" max="11784" width="10.7109375" style="13" customWidth="1"/>
    <col min="11785" max="11785" width="0" style="13" hidden="1" customWidth="1"/>
    <col min="11786" max="11786" width="11.5703125" style="13" customWidth="1"/>
    <col min="11787" max="11787" width="11.7109375" style="13" customWidth="1"/>
    <col min="11788" max="11788" width="11.5703125" style="13" customWidth="1"/>
    <col min="11789" max="11790" width="11.7109375" style="13" customWidth="1"/>
    <col min="11791" max="11791" width="11.5703125" style="13" customWidth="1"/>
    <col min="11792" max="11796" width="0" style="13" hidden="1" customWidth="1"/>
    <col min="11797" max="11797" width="11.7109375" style="13" customWidth="1"/>
    <col min="11798" max="11798" width="11.85546875" style="13" customWidth="1"/>
    <col min="11799" max="11799" width="9.5703125" style="13" customWidth="1"/>
    <col min="11800" max="11800" width="0" style="13" hidden="1" customWidth="1"/>
    <col min="11801" max="11801" width="16.5703125" style="13" customWidth="1"/>
    <col min="11802" max="12035" width="9.140625" style="13"/>
    <col min="12036" max="12036" width="6.140625" style="13" customWidth="1"/>
    <col min="12037" max="12037" width="29.42578125" style="13" customWidth="1"/>
    <col min="12038" max="12038" width="19.140625" style="13" customWidth="1"/>
    <col min="12039" max="12039" width="10.140625" style="13" customWidth="1"/>
    <col min="12040" max="12040" width="10.7109375" style="13" customWidth="1"/>
    <col min="12041" max="12041" width="0" style="13" hidden="1" customWidth="1"/>
    <col min="12042" max="12042" width="11.5703125" style="13" customWidth="1"/>
    <col min="12043" max="12043" width="11.7109375" style="13" customWidth="1"/>
    <col min="12044" max="12044" width="11.5703125" style="13" customWidth="1"/>
    <col min="12045" max="12046" width="11.7109375" style="13" customWidth="1"/>
    <col min="12047" max="12047" width="11.5703125" style="13" customWidth="1"/>
    <col min="12048" max="12052" width="0" style="13" hidden="1" customWidth="1"/>
    <col min="12053" max="12053" width="11.7109375" style="13" customWidth="1"/>
    <col min="12054" max="12054" width="11.85546875" style="13" customWidth="1"/>
    <col min="12055" max="12055" width="9.5703125" style="13" customWidth="1"/>
    <col min="12056" max="12056" width="0" style="13" hidden="1" customWidth="1"/>
    <col min="12057" max="12057" width="16.5703125" style="13" customWidth="1"/>
    <col min="12058" max="12291" width="9.140625" style="13"/>
    <col min="12292" max="12292" width="6.140625" style="13" customWidth="1"/>
    <col min="12293" max="12293" width="29.42578125" style="13" customWidth="1"/>
    <col min="12294" max="12294" width="19.140625" style="13" customWidth="1"/>
    <col min="12295" max="12295" width="10.140625" style="13" customWidth="1"/>
    <col min="12296" max="12296" width="10.7109375" style="13" customWidth="1"/>
    <col min="12297" max="12297" width="0" style="13" hidden="1" customWidth="1"/>
    <col min="12298" max="12298" width="11.5703125" style="13" customWidth="1"/>
    <col min="12299" max="12299" width="11.7109375" style="13" customWidth="1"/>
    <col min="12300" max="12300" width="11.5703125" style="13" customWidth="1"/>
    <col min="12301" max="12302" width="11.7109375" style="13" customWidth="1"/>
    <col min="12303" max="12303" width="11.5703125" style="13" customWidth="1"/>
    <col min="12304" max="12308" width="0" style="13" hidden="1" customWidth="1"/>
    <col min="12309" max="12309" width="11.7109375" style="13" customWidth="1"/>
    <col min="12310" max="12310" width="11.85546875" style="13" customWidth="1"/>
    <col min="12311" max="12311" width="9.5703125" style="13" customWidth="1"/>
    <col min="12312" max="12312" width="0" style="13" hidden="1" customWidth="1"/>
    <col min="12313" max="12313" width="16.5703125" style="13" customWidth="1"/>
    <col min="12314" max="12547" width="9.140625" style="13"/>
    <col min="12548" max="12548" width="6.140625" style="13" customWidth="1"/>
    <col min="12549" max="12549" width="29.42578125" style="13" customWidth="1"/>
    <col min="12550" max="12550" width="19.140625" style="13" customWidth="1"/>
    <col min="12551" max="12551" width="10.140625" style="13" customWidth="1"/>
    <col min="12552" max="12552" width="10.7109375" style="13" customWidth="1"/>
    <col min="12553" max="12553" width="0" style="13" hidden="1" customWidth="1"/>
    <col min="12554" max="12554" width="11.5703125" style="13" customWidth="1"/>
    <col min="12555" max="12555" width="11.7109375" style="13" customWidth="1"/>
    <col min="12556" max="12556" width="11.5703125" style="13" customWidth="1"/>
    <col min="12557" max="12558" width="11.7109375" style="13" customWidth="1"/>
    <col min="12559" max="12559" width="11.5703125" style="13" customWidth="1"/>
    <col min="12560" max="12564" width="0" style="13" hidden="1" customWidth="1"/>
    <col min="12565" max="12565" width="11.7109375" style="13" customWidth="1"/>
    <col min="12566" max="12566" width="11.85546875" style="13" customWidth="1"/>
    <col min="12567" max="12567" width="9.5703125" style="13" customWidth="1"/>
    <col min="12568" max="12568" width="0" style="13" hidden="1" customWidth="1"/>
    <col min="12569" max="12569" width="16.5703125" style="13" customWidth="1"/>
    <col min="12570" max="12803" width="9.140625" style="13"/>
    <col min="12804" max="12804" width="6.140625" style="13" customWidth="1"/>
    <col min="12805" max="12805" width="29.42578125" style="13" customWidth="1"/>
    <col min="12806" max="12806" width="19.140625" style="13" customWidth="1"/>
    <col min="12807" max="12807" width="10.140625" style="13" customWidth="1"/>
    <col min="12808" max="12808" width="10.7109375" style="13" customWidth="1"/>
    <col min="12809" max="12809" width="0" style="13" hidden="1" customWidth="1"/>
    <col min="12810" max="12810" width="11.5703125" style="13" customWidth="1"/>
    <col min="12811" max="12811" width="11.7109375" style="13" customWidth="1"/>
    <col min="12812" max="12812" width="11.5703125" style="13" customWidth="1"/>
    <col min="12813" max="12814" width="11.7109375" style="13" customWidth="1"/>
    <col min="12815" max="12815" width="11.5703125" style="13" customWidth="1"/>
    <col min="12816" max="12820" width="0" style="13" hidden="1" customWidth="1"/>
    <col min="12821" max="12821" width="11.7109375" style="13" customWidth="1"/>
    <col min="12822" max="12822" width="11.85546875" style="13" customWidth="1"/>
    <col min="12823" max="12823" width="9.5703125" style="13" customWidth="1"/>
    <col min="12824" max="12824" width="0" style="13" hidden="1" customWidth="1"/>
    <col min="12825" max="12825" width="16.5703125" style="13" customWidth="1"/>
    <col min="12826" max="13059" width="9.140625" style="13"/>
    <col min="13060" max="13060" width="6.140625" style="13" customWidth="1"/>
    <col min="13061" max="13061" width="29.42578125" style="13" customWidth="1"/>
    <col min="13062" max="13062" width="19.140625" style="13" customWidth="1"/>
    <col min="13063" max="13063" width="10.140625" style="13" customWidth="1"/>
    <col min="13064" max="13064" width="10.7109375" style="13" customWidth="1"/>
    <col min="13065" max="13065" width="0" style="13" hidden="1" customWidth="1"/>
    <col min="13066" max="13066" width="11.5703125" style="13" customWidth="1"/>
    <col min="13067" max="13067" width="11.7109375" style="13" customWidth="1"/>
    <col min="13068" max="13068" width="11.5703125" style="13" customWidth="1"/>
    <col min="13069" max="13070" width="11.7109375" style="13" customWidth="1"/>
    <col min="13071" max="13071" width="11.5703125" style="13" customWidth="1"/>
    <col min="13072" max="13076" width="0" style="13" hidden="1" customWidth="1"/>
    <col min="13077" max="13077" width="11.7109375" style="13" customWidth="1"/>
    <col min="13078" max="13078" width="11.85546875" style="13" customWidth="1"/>
    <col min="13079" max="13079" width="9.5703125" style="13" customWidth="1"/>
    <col min="13080" max="13080" width="0" style="13" hidden="1" customWidth="1"/>
    <col min="13081" max="13081" width="16.5703125" style="13" customWidth="1"/>
    <col min="13082" max="13315" width="9.140625" style="13"/>
    <col min="13316" max="13316" width="6.140625" style="13" customWidth="1"/>
    <col min="13317" max="13317" width="29.42578125" style="13" customWidth="1"/>
    <col min="13318" max="13318" width="19.140625" style="13" customWidth="1"/>
    <col min="13319" max="13319" width="10.140625" style="13" customWidth="1"/>
    <col min="13320" max="13320" width="10.7109375" style="13" customWidth="1"/>
    <col min="13321" max="13321" width="0" style="13" hidden="1" customWidth="1"/>
    <col min="13322" max="13322" width="11.5703125" style="13" customWidth="1"/>
    <col min="13323" max="13323" width="11.7109375" style="13" customWidth="1"/>
    <col min="13324" max="13324" width="11.5703125" style="13" customWidth="1"/>
    <col min="13325" max="13326" width="11.7109375" style="13" customWidth="1"/>
    <col min="13327" max="13327" width="11.5703125" style="13" customWidth="1"/>
    <col min="13328" max="13332" width="0" style="13" hidden="1" customWidth="1"/>
    <col min="13333" max="13333" width="11.7109375" style="13" customWidth="1"/>
    <col min="13334" max="13334" width="11.85546875" style="13" customWidth="1"/>
    <col min="13335" max="13335" width="9.5703125" style="13" customWidth="1"/>
    <col min="13336" max="13336" width="0" style="13" hidden="1" customWidth="1"/>
    <col min="13337" max="13337" width="16.5703125" style="13" customWidth="1"/>
    <col min="13338" max="13571" width="9.140625" style="13"/>
    <col min="13572" max="13572" width="6.140625" style="13" customWidth="1"/>
    <col min="13573" max="13573" width="29.42578125" style="13" customWidth="1"/>
    <col min="13574" max="13574" width="19.140625" style="13" customWidth="1"/>
    <col min="13575" max="13575" width="10.140625" style="13" customWidth="1"/>
    <col min="13576" max="13576" width="10.7109375" style="13" customWidth="1"/>
    <col min="13577" max="13577" width="0" style="13" hidden="1" customWidth="1"/>
    <col min="13578" max="13578" width="11.5703125" style="13" customWidth="1"/>
    <col min="13579" max="13579" width="11.7109375" style="13" customWidth="1"/>
    <col min="13580" max="13580" width="11.5703125" style="13" customWidth="1"/>
    <col min="13581" max="13582" width="11.7109375" style="13" customWidth="1"/>
    <col min="13583" max="13583" width="11.5703125" style="13" customWidth="1"/>
    <col min="13584" max="13588" width="0" style="13" hidden="1" customWidth="1"/>
    <col min="13589" max="13589" width="11.7109375" style="13" customWidth="1"/>
    <col min="13590" max="13590" width="11.85546875" style="13" customWidth="1"/>
    <col min="13591" max="13591" width="9.5703125" style="13" customWidth="1"/>
    <col min="13592" max="13592" width="0" style="13" hidden="1" customWidth="1"/>
    <col min="13593" max="13593" width="16.5703125" style="13" customWidth="1"/>
    <col min="13594" max="13827" width="9.140625" style="13"/>
    <col min="13828" max="13828" width="6.140625" style="13" customWidth="1"/>
    <col min="13829" max="13829" width="29.42578125" style="13" customWidth="1"/>
    <col min="13830" max="13830" width="19.140625" style="13" customWidth="1"/>
    <col min="13831" max="13831" width="10.140625" style="13" customWidth="1"/>
    <col min="13832" max="13832" width="10.7109375" style="13" customWidth="1"/>
    <col min="13833" max="13833" width="0" style="13" hidden="1" customWidth="1"/>
    <col min="13834" max="13834" width="11.5703125" style="13" customWidth="1"/>
    <col min="13835" max="13835" width="11.7109375" style="13" customWidth="1"/>
    <col min="13836" max="13836" width="11.5703125" style="13" customWidth="1"/>
    <col min="13837" max="13838" width="11.7109375" style="13" customWidth="1"/>
    <col min="13839" max="13839" width="11.5703125" style="13" customWidth="1"/>
    <col min="13840" max="13844" width="0" style="13" hidden="1" customWidth="1"/>
    <col min="13845" max="13845" width="11.7109375" style="13" customWidth="1"/>
    <col min="13846" max="13846" width="11.85546875" style="13" customWidth="1"/>
    <col min="13847" max="13847" width="9.5703125" style="13" customWidth="1"/>
    <col min="13848" max="13848" width="0" style="13" hidden="1" customWidth="1"/>
    <col min="13849" max="13849" width="16.5703125" style="13" customWidth="1"/>
    <col min="13850" max="14083" width="9.140625" style="13"/>
    <col min="14084" max="14084" width="6.140625" style="13" customWidth="1"/>
    <col min="14085" max="14085" width="29.42578125" style="13" customWidth="1"/>
    <col min="14086" max="14086" width="19.140625" style="13" customWidth="1"/>
    <col min="14087" max="14087" width="10.140625" style="13" customWidth="1"/>
    <col min="14088" max="14088" width="10.7109375" style="13" customWidth="1"/>
    <col min="14089" max="14089" width="0" style="13" hidden="1" customWidth="1"/>
    <col min="14090" max="14090" width="11.5703125" style="13" customWidth="1"/>
    <col min="14091" max="14091" width="11.7109375" style="13" customWidth="1"/>
    <col min="14092" max="14092" width="11.5703125" style="13" customWidth="1"/>
    <col min="14093" max="14094" width="11.7109375" style="13" customWidth="1"/>
    <col min="14095" max="14095" width="11.5703125" style="13" customWidth="1"/>
    <col min="14096" max="14100" width="0" style="13" hidden="1" customWidth="1"/>
    <col min="14101" max="14101" width="11.7109375" style="13" customWidth="1"/>
    <col min="14102" max="14102" width="11.85546875" style="13" customWidth="1"/>
    <col min="14103" max="14103" width="9.5703125" style="13" customWidth="1"/>
    <col min="14104" max="14104" width="0" style="13" hidden="1" customWidth="1"/>
    <col min="14105" max="14105" width="16.5703125" style="13" customWidth="1"/>
    <col min="14106" max="14339" width="9.140625" style="13"/>
    <col min="14340" max="14340" width="6.140625" style="13" customWidth="1"/>
    <col min="14341" max="14341" width="29.42578125" style="13" customWidth="1"/>
    <col min="14342" max="14342" width="19.140625" style="13" customWidth="1"/>
    <col min="14343" max="14343" width="10.140625" style="13" customWidth="1"/>
    <col min="14344" max="14344" width="10.7109375" style="13" customWidth="1"/>
    <col min="14345" max="14345" width="0" style="13" hidden="1" customWidth="1"/>
    <col min="14346" max="14346" width="11.5703125" style="13" customWidth="1"/>
    <col min="14347" max="14347" width="11.7109375" style="13" customWidth="1"/>
    <col min="14348" max="14348" width="11.5703125" style="13" customWidth="1"/>
    <col min="14349" max="14350" width="11.7109375" style="13" customWidth="1"/>
    <col min="14351" max="14351" width="11.5703125" style="13" customWidth="1"/>
    <col min="14352" max="14356" width="0" style="13" hidden="1" customWidth="1"/>
    <col min="14357" max="14357" width="11.7109375" style="13" customWidth="1"/>
    <col min="14358" max="14358" width="11.85546875" style="13" customWidth="1"/>
    <col min="14359" max="14359" width="9.5703125" style="13" customWidth="1"/>
    <col min="14360" max="14360" width="0" style="13" hidden="1" customWidth="1"/>
    <col min="14361" max="14361" width="16.5703125" style="13" customWidth="1"/>
    <col min="14362" max="14595" width="9.140625" style="13"/>
    <col min="14596" max="14596" width="6.140625" style="13" customWidth="1"/>
    <col min="14597" max="14597" width="29.42578125" style="13" customWidth="1"/>
    <col min="14598" max="14598" width="19.140625" style="13" customWidth="1"/>
    <col min="14599" max="14599" width="10.140625" style="13" customWidth="1"/>
    <col min="14600" max="14600" width="10.7109375" style="13" customWidth="1"/>
    <col min="14601" max="14601" width="0" style="13" hidden="1" customWidth="1"/>
    <col min="14602" max="14602" width="11.5703125" style="13" customWidth="1"/>
    <col min="14603" max="14603" width="11.7109375" style="13" customWidth="1"/>
    <col min="14604" max="14604" width="11.5703125" style="13" customWidth="1"/>
    <col min="14605" max="14606" width="11.7109375" style="13" customWidth="1"/>
    <col min="14607" max="14607" width="11.5703125" style="13" customWidth="1"/>
    <col min="14608" max="14612" width="0" style="13" hidden="1" customWidth="1"/>
    <col min="14613" max="14613" width="11.7109375" style="13" customWidth="1"/>
    <col min="14614" max="14614" width="11.85546875" style="13" customWidth="1"/>
    <col min="14615" max="14615" width="9.5703125" style="13" customWidth="1"/>
    <col min="14616" max="14616" width="0" style="13" hidden="1" customWidth="1"/>
    <col min="14617" max="14617" width="16.5703125" style="13" customWidth="1"/>
    <col min="14618" max="14851" width="9.140625" style="13"/>
    <col min="14852" max="14852" width="6.140625" style="13" customWidth="1"/>
    <col min="14853" max="14853" width="29.42578125" style="13" customWidth="1"/>
    <col min="14854" max="14854" width="19.140625" style="13" customWidth="1"/>
    <col min="14855" max="14855" width="10.140625" style="13" customWidth="1"/>
    <col min="14856" max="14856" width="10.7109375" style="13" customWidth="1"/>
    <col min="14857" max="14857" width="0" style="13" hidden="1" customWidth="1"/>
    <col min="14858" max="14858" width="11.5703125" style="13" customWidth="1"/>
    <col min="14859" max="14859" width="11.7109375" style="13" customWidth="1"/>
    <col min="14860" max="14860" width="11.5703125" style="13" customWidth="1"/>
    <col min="14861" max="14862" width="11.7109375" style="13" customWidth="1"/>
    <col min="14863" max="14863" width="11.5703125" style="13" customWidth="1"/>
    <col min="14864" max="14868" width="0" style="13" hidden="1" customWidth="1"/>
    <col min="14869" max="14869" width="11.7109375" style="13" customWidth="1"/>
    <col min="14870" max="14870" width="11.85546875" style="13" customWidth="1"/>
    <col min="14871" max="14871" width="9.5703125" style="13" customWidth="1"/>
    <col min="14872" max="14872" width="0" style="13" hidden="1" customWidth="1"/>
    <col min="14873" max="14873" width="16.5703125" style="13" customWidth="1"/>
    <col min="14874" max="15107" width="9.140625" style="13"/>
    <col min="15108" max="15108" width="6.140625" style="13" customWidth="1"/>
    <col min="15109" max="15109" width="29.42578125" style="13" customWidth="1"/>
    <col min="15110" max="15110" width="19.140625" style="13" customWidth="1"/>
    <col min="15111" max="15111" width="10.140625" style="13" customWidth="1"/>
    <col min="15112" max="15112" width="10.7109375" style="13" customWidth="1"/>
    <col min="15113" max="15113" width="0" style="13" hidden="1" customWidth="1"/>
    <col min="15114" max="15114" width="11.5703125" style="13" customWidth="1"/>
    <col min="15115" max="15115" width="11.7109375" style="13" customWidth="1"/>
    <col min="15116" max="15116" width="11.5703125" style="13" customWidth="1"/>
    <col min="15117" max="15118" width="11.7109375" style="13" customWidth="1"/>
    <col min="15119" max="15119" width="11.5703125" style="13" customWidth="1"/>
    <col min="15120" max="15124" width="0" style="13" hidden="1" customWidth="1"/>
    <col min="15125" max="15125" width="11.7109375" style="13" customWidth="1"/>
    <col min="15126" max="15126" width="11.85546875" style="13" customWidth="1"/>
    <col min="15127" max="15127" width="9.5703125" style="13" customWidth="1"/>
    <col min="15128" max="15128" width="0" style="13" hidden="1" customWidth="1"/>
    <col min="15129" max="15129" width="16.5703125" style="13" customWidth="1"/>
    <col min="15130" max="15363" width="9.140625" style="13"/>
    <col min="15364" max="15364" width="6.140625" style="13" customWidth="1"/>
    <col min="15365" max="15365" width="29.42578125" style="13" customWidth="1"/>
    <col min="15366" max="15366" width="19.140625" style="13" customWidth="1"/>
    <col min="15367" max="15367" width="10.140625" style="13" customWidth="1"/>
    <col min="15368" max="15368" width="10.7109375" style="13" customWidth="1"/>
    <col min="15369" max="15369" width="0" style="13" hidden="1" customWidth="1"/>
    <col min="15370" max="15370" width="11.5703125" style="13" customWidth="1"/>
    <col min="15371" max="15371" width="11.7109375" style="13" customWidth="1"/>
    <col min="15372" max="15372" width="11.5703125" style="13" customWidth="1"/>
    <col min="15373" max="15374" width="11.7109375" style="13" customWidth="1"/>
    <col min="15375" max="15375" width="11.5703125" style="13" customWidth="1"/>
    <col min="15376" max="15380" width="0" style="13" hidden="1" customWidth="1"/>
    <col min="15381" max="15381" width="11.7109375" style="13" customWidth="1"/>
    <col min="15382" max="15382" width="11.85546875" style="13" customWidth="1"/>
    <col min="15383" max="15383" width="9.5703125" style="13" customWidth="1"/>
    <col min="15384" max="15384" width="0" style="13" hidden="1" customWidth="1"/>
    <col min="15385" max="15385" width="16.5703125" style="13" customWidth="1"/>
    <col min="15386" max="15619" width="9.140625" style="13"/>
    <col min="15620" max="15620" width="6.140625" style="13" customWidth="1"/>
    <col min="15621" max="15621" width="29.42578125" style="13" customWidth="1"/>
    <col min="15622" max="15622" width="19.140625" style="13" customWidth="1"/>
    <col min="15623" max="15623" width="10.140625" style="13" customWidth="1"/>
    <col min="15624" max="15624" width="10.7109375" style="13" customWidth="1"/>
    <col min="15625" max="15625" width="0" style="13" hidden="1" customWidth="1"/>
    <col min="15626" max="15626" width="11.5703125" style="13" customWidth="1"/>
    <col min="15627" max="15627" width="11.7109375" style="13" customWidth="1"/>
    <col min="15628" max="15628" width="11.5703125" style="13" customWidth="1"/>
    <col min="15629" max="15630" width="11.7109375" style="13" customWidth="1"/>
    <col min="15631" max="15631" width="11.5703125" style="13" customWidth="1"/>
    <col min="15632" max="15636" width="0" style="13" hidden="1" customWidth="1"/>
    <col min="15637" max="15637" width="11.7109375" style="13" customWidth="1"/>
    <col min="15638" max="15638" width="11.85546875" style="13" customWidth="1"/>
    <col min="15639" max="15639" width="9.5703125" style="13" customWidth="1"/>
    <col min="15640" max="15640" width="0" style="13" hidden="1" customWidth="1"/>
    <col min="15641" max="15641" width="16.5703125" style="13" customWidth="1"/>
    <col min="15642" max="15875" width="9.140625" style="13"/>
    <col min="15876" max="15876" width="6.140625" style="13" customWidth="1"/>
    <col min="15877" max="15877" width="29.42578125" style="13" customWidth="1"/>
    <col min="15878" max="15878" width="19.140625" style="13" customWidth="1"/>
    <col min="15879" max="15879" width="10.140625" style="13" customWidth="1"/>
    <col min="15880" max="15880" width="10.7109375" style="13" customWidth="1"/>
    <col min="15881" max="15881" width="0" style="13" hidden="1" customWidth="1"/>
    <col min="15882" max="15882" width="11.5703125" style="13" customWidth="1"/>
    <col min="15883" max="15883" width="11.7109375" style="13" customWidth="1"/>
    <col min="15884" max="15884" width="11.5703125" style="13" customWidth="1"/>
    <col min="15885" max="15886" width="11.7109375" style="13" customWidth="1"/>
    <col min="15887" max="15887" width="11.5703125" style="13" customWidth="1"/>
    <col min="15888" max="15892" width="0" style="13" hidden="1" customWidth="1"/>
    <col min="15893" max="15893" width="11.7109375" style="13" customWidth="1"/>
    <col min="15894" max="15894" width="11.85546875" style="13" customWidth="1"/>
    <col min="15895" max="15895" width="9.5703125" style="13" customWidth="1"/>
    <col min="15896" max="15896" width="0" style="13" hidden="1" customWidth="1"/>
    <col min="15897" max="15897" width="16.5703125" style="13" customWidth="1"/>
    <col min="15898" max="16131" width="9.140625" style="13"/>
    <col min="16132" max="16132" width="6.140625" style="13" customWidth="1"/>
    <col min="16133" max="16133" width="29.42578125" style="13" customWidth="1"/>
    <col min="16134" max="16134" width="19.140625" style="13" customWidth="1"/>
    <col min="16135" max="16135" width="10.140625" style="13" customWidth="1"/>
    <col min="16136" max="16136" width="10.7109375" style="13" customWidth="1"/>
    <col min="16137" max="16137" width="0" style="13" hidden="1" customWidth="1"/>
    <col min="16138" max="16138" width="11.5703125" style="13" customWidth="1"/>
    <col min="16139" max="16139" width="11.7109375" style="13" customWidth="1"/>
    <col min="16140" max="16140" width="11.5703125" style="13" customWidth="1"/>
    <col min="16141" max="16142" width="11.7109375" style="13" customWidth="1"/>
    <col min="16143" max="16143" width="11.5703125" style="13" customWidth="1"/>
    <col min="16144" max="16148" width="0" style="13" hidden="1" customWidth="1"/>
    <col min="16149" max="16149" width="11.7109375" style="13" customWidth="1"/>
    <col min="16150" max="16150" width="11.85546875" style="13" customWidth="1"/>
    <col min="16151" max="16151" width="9.5703125" style="13" customWidth="1"/>
    <col min="16152" max="16152" width="0" style="13" hidden="1" customWidth="1"/>
    <col min="16153" max="16153" width="16.5703125" style="13" customWidth="1"/>
    <col min="16154" max="16384" width="9.140625" style="13"/>
  </cols>
  <sheetData>
    <row r="1" spans="1:30" s="22" customFormat="1" ht="20.25" x14ac:dyDescent="0.3">
      <c r="A1" s="51" t="s">
        <v>63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s="22" customFormat="1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7" customFormat="1" ht="24" customHeight="1" thickBot="1" x14ac:dyDescent="0.25">
      <c r="A3" s="26"/>
      <c r="B3" s="26"/>
      <c r="C3" s="26"/>
      <c r="D3" s="84" t="s">
        <v>54</v>
      </c>
      <c r="E3" s="85">
        <f>COUNTIF(LISTA_10[E],"&gt;0")</f>
        <v>0</v>
      </c>
      <c r="F3" s="85">
        <f>SUM(LISTA_10[F])</f>
        <v>0</v>
      </c>
      <c r="G3" s="85">
        <f>SUM(LISTA_10[G])</f>
        <v>0</v>
      </c>
      <c r="H3" s="85">
        <f>SUM(LISTA_10[H])</f>
        <v>0</v>
      </c>
      <c r="I3" s="85">
        <f>SUM(LISTA_10[I])</f>
        <v>0</v>
      </c>
      <c r="J3" s="85">
        <f>SUM(LISTA_10[J])</f>
        <v>0</v>
      </c>
      <c r="K3" s="85">
        <f>SUM(LISTA_10[K])</f>
        <v>0</v>
      </c>
      <c r="L3" s="85">
        <f>SUM(LISTA_10[L])</f>
        <v>0</v>
      </c>
      <c r="M3" s="85">
        <f>SUM(LISTA_10[M])</f>
        <v>0</v>
      </c>
      <c r="N3" s="85">
        <f>SUM(LISTA_10[N])</f>
        <v>0</v>
      </c>
      <c r="O3" s="85">
        <f>SUM(LISTA_10[O])</f>
        <v>0</v>
      </c>
      <c r="P3" s="85">
        <f>SUM(LISTA_10[P])</f>
        <v>0</v>
      </c>
      <c r="Q3" s="85">
        <f>SUM(LISTA_10[Q])</f>
        <v>0</v>
      </c>
      <c r="R3" s="85">
        <f>SUM(LISTA_10[R])</f>
        <v>0</v>
      </c>
      <c r="S3" s="85">
        <f>SUM(LISTA_10[S])</f>
        <v>0</v>
      </c>
      <c r="T3" s="85">
        <f>SUM(LISTA_10[T])</f>
        <v>0</v>
      </c>
      <c r="U3" s="85">
        <f>SUM(LISTA_10[U])</f>
        <v>0</v>
      </c>
      <c r="V3" s="85">
        <f>SUM(LISTA_10[V])</f>
        <v>0</v>
      </c>
      <c r="W3" s="85">
        <f>SUM(LISTA_10[W])</f>
        <v>0</v>
      </c>
      <c r="X3" s="85">
        <f>SUM(LISTA_10[X])</f>
        <v>0</v>
      </c>
      <c r="Y3" s="85">
        <f>SUM(LISTA_10[Y])</f>
        <v>0</v>
      </c>
      <c r="Z3" s="85">
        <f>SUM(LISTA_10[Z])</f>
        <v>0</v>
      </c>
      <c r="AA3" s="85">
        <f>SUM(LISTA_10[AA])</f>
        <v>0</v>
      </c>
      <c r="AB3" s="85">
        <f>SUM(LISTA_10[AB])</f>
        <v>0</v>
      </c>
      <c r="AC3" s="85">
        <f>SUM(LISTA_10[AC])</f>
        <v>0</v>
      </c>
      <c r="AD3" s="85">
        <f>SUM(LISTA_10[AD])</f>
        <v>0</v>
      </c>
    </row>
    <row r="4" spans="1:30" s="27" customFormat="1" ht="33.75" customHeight="1" thickBot="1" x14ac:dyDescent="0.25">
      <c r="A4" s="52" t="s">
        <v>1</v>
      </c>
      <c r="B4" s="54" t="s">
        <v>2</v>
      </c>
      <c r="C4" s="56" t="s">
        <v>3</v>
      </c>
      <c r="D4" s="58" t="s">
        <v>4</v>
      </c>
      <c r="E4" s="61" t="s">
        <v>5</v>
      </c>
      <c r="F4" s="64" t="s">
        <v>6</v>
      </c>
      <c r="G4" s="67" t="s">
        <v>7</v>
      </c>
      <c r="H4" s="68"/>
      <c r="I4" s="68"/>
      <c r="J4" s="68"/>
      <c r="K4" s="68"/>
      <c r="L4" s="68"/>
      <c r="M4" s="69"/>
      <c r="N4" s="67" t="s">
        <v>8</v>
      </c>
      <c r="O4" s="68"/>
      <c r="P4" s="68"/>
      <c r="Q4" s="68"/>
      <c r="R4" s="69"/>
      <c r="S4" s="67" t="s">
        <v>9</v>
      </c>
      <c r="T4" s="68"/>
      <c r="U4" s="68"/>
      <c r="V4" s="68"/>
      <c r="W4" s="68"/>
      <c r="X4" s="69"/>
      <c r="Y4" s="70" t="s">
        <v>10</v>
      </c>
      <c r="Z4" s="71"/>
      <c r="AA4" s="72"/>
      <c r="AB4" s="67" t="s">
        <v>11</v>
      </c>
      <c r="AC4" s="69"/>
      <c r="AD4" s="73" t="s">
        <v>12</v>
      </c>
    </row>
    <row r="5" spans="1:30" s="27" customFormat="1" ht="16.5" thickBot="1" x14ac:dyDescent="0.25">
      <c r="A5" s="53"/>
      <c r="B5" s="55"/>
      <c r="C5" s="57"/>
      <c r="D5" s="59"/>
      <c r="E5" s="62"/>
      <c r="F5" s="65"/>
      <c r="G5" s="1">
        <v>150</v>
      </c>
      <c r="H5" s="2">
        <v>113</v>
      </c>
      <c r="I5" s="1">
        <v>75</v>
      </c>
      <c r="J5" s="1">
        <v>75</v>
      </c>
      <c r="K5" s="1">
        <v>38</v>
      </c>
      <c r="L5" s="3">
        <v>38</v>
      </c>
      <c r="M5" s="3">
        <v>38</v>
      </c>
      <c r="N5" s="3">
        <v>220</v>
      </c>
      <c r="O5" s="3">
        <v>165</v>
      </c>
      <c r="P5" s="3">
        <v>145</v>
      </c>
      <c r="Q5" s="1">
        <v>110</v>
      </c>
      <c r="R5" s="1">
        <v>55</v>
      </c>
      <c r="S5" s="1">
        <v>60</v>
      </c>
      <c r="T5" s="1">
        <v>45</v>
      </c>
      <c r="U5" s="1">
        <v>40</v>
      </c>
      <c r="V5" s="1">
        <v>30</v>
      </c>
      <c r="W5" s="4">
        <v>15</v>
      </c>
      <c r="X5" s="64" t="s">
        <v>13</v>
      </c>
      <c r="Y5" s="5">
        <v>30</v>
      </c>
      <c r="Z5" s="6">
        <v>15</v>
      </c>
      <c r="AA5" s="6">
        <v>15</v>
      </c>
      <c r="AB5" s="1">
        <v>10</v>
      </c>
      <c r="AC5" s="77" t="s">
        <v>14</v>
      </c>
      <c r="AD5" s="74"/>
    </row>
    <row r="6" spans="1:30" s="27" customFormat="1" ht="96" customHeight="1" thickBot="1" x14ac:dyDescent="0.25">
      <c r="A6" s="53"/>
      <c r="B6" s="55"/>
      <c r="C6" s="57"/>
      <c r="D6" s="60"/>
      <c r="E6" s="63"/>
      <c r="F6" s="66"/>
      <c r="G6" s="7" t="s">
        <v>15</v>
      </c>
      <c r="H6" s="8" t="s">
        <v>16</v>
      </c>
      <c r="I6" s="8" t="s">
        <v>17</v>
      </c>
      <c r="J6" s="8" t="s">
        <v>18</v>
      </c>
      <c r="K6" s="9" t="s">
        <v>19</v>
      </c>
      <c r="L6" s="10" t="s">
        <v>20</v>
      </c>
      <c r="M6" s="8" t="s">
        <v>21</v>
      </c>
      <c r="N6" s="10" t="s">
        <v>15</v>
      </c>
      <c r="O6" s="39" t="s">
        <v>85</v>
      </c>
      <c r="P6" s="40" t="s">
        <v>86</v>
      </c>
      <c r="Q6" s="39" t="s">
        <v>87</v>
      </c>
      <c r="R6" s="40" t="s">
        <v>88</v>
      </c>
      <c r="S6" s="10" t="s">
        <v>15</v>
      </c>
      <c r="T6" s="39" t="s">
        <v>85</v>
      </c>
      <c r="U6" s="40" t="s">
        <v>86</v>
      </c>
      <c r="V6" s="39" t="s">
        <v>87</v>
      </c>
      <c r="W6" s="40" t="s">
        <v>88</v>
      </c>
      <c r="X6" s="76"/>
      <c r="Y6" s="8" t="s">
        <v>22</v>
      </c>
      <c r="Z6" s="28" t="s">
        <v>23</v>
      </c>
      <c r="AA6" s="28" t="s">
        <v>82</v>
      </c>
      <c r="AB6" s="11" t="s">
        <v>24</v>
      </c>
      <c r="AC6" s="78"/>
      <c r="AD6" s="75"/>
    </row>
    <row r="7" spans="1:30" s="14" customFormat="1" ht="13.5" customHeight="1" x14ac:dyDescent="0.2">
      <c r="A7" s="15" t="s">
        <v>25</v>
      </c>
      <c r="B7" s="16" t="s">
        <v>26</v>
      </c>
      <c r="C7" s="17" t="s">
        <v>27</v>
      </c>
      <c r="D7" s="17" t="s">
        <v>28</v>
      </c>
      <c r="E7" s="18" t="s">
        <v>29</v>
      </c>
      <c r="F7" s="18" t="s">
        <v>30</v>
      </c>
      <c r="G7" s="18" t="s">
        <v>31</v>
      </c>
      <c r="H7" s="18" t="s">
        <v>32</v>
      </c>
      <c r="I7" s="18" t="s">
        <v>33</v>
      </c>
      <c r="J7" s="18" t="s">
        <v>34</v>
      </c>
      <c r="K7" s="18" t="s">
        <v>35</v>
      </c>
      <c r="L7" s="18" t="s">
        <v>36</v>
      </c>
      <c r="M7" s="18" t="s">
        <v>37</v>
      </c>
      <c r="N7" s="18" t="s">
        <v>38</v>
      </c>
      <c r="O7" s="18" t="s">
        <v>39</v>
      </c>
      <c r="P7" s="18" t="s">
        <v>40</v>
      </c>
      <c r="Q7" s="18" t="s">
        <v>41</v>
      </c>
      <c r="R7" s="18" t="s">
        <v>42</v>
      </c>
      <c r="S7" s="18" t="s">
        <v>43</v>
      </c>
      <c r="T7" s="18" t="s">
        <v>44</v>
      </c>
      <c r="U7" s="18" t="s">
        <v>45</v>
      </c>
      <c r="V7" s="18" t="s">
        <v>46</v>
      </c>
      <c r="W7" s="18" t="s">
        <v>47</v>
      </c>
      <c r="X7" s="18" t="s">
        <v>48</v>
      </c>
      <c r="Y7" s="18" t="s">
        <v>49</v>
      </c>
      <c r="Z7" s="18" t="s">
        <v>50</v>
      </c>
      <c r="AA7" s="18" t="s">
        <v>51</v>
      </c>
      <c r="AB7" s="18" t="s">
        <v>52</v>
      </c>
      <c r="AC7" s="18" t="s">
        <v>53</v>
      </c>
      <c r="AD7" s="19" t="s">
        <v>83</v>
      </c>
    </row>
    <row r="8" spans="1:30" x14ac:dyDescent="0.2">
      <c r="A8" s="12">
        <v>1</v>
      </c>
      <c r="B8" s="46"/>
      <c r="C8" s="45"/>
      <c r="D8" s="47"/>
      <c r="E8" s="45"/>
      <c r="F8" s="42" t="str">
        <f>IF(SUM(LISTA_10[[#This Row],[N]:[R]])&gt;0,1,"")</f>
        <v/>
      </c>
      <c r="G8" s="42"/>
      <c r="H8" s="42"/>
      <c r="I8" s="42"/>
      <c r="J8" s="42"/>
      <c r="K8" s="42"/>
      <c r="L8" s="42"/>
      <c r="M8" s="42"/>
      <c r="N8" s="42"/>
      <c r="O8" s="43"/>
      <c r="P8" s="42"/>
      <c r="Q8" s="42"/>
      <c r="R8" s="42"/>
      <c r="S8" s="42"/>
      <c r="T8" s="42"/>
      <c r="U8" s="42"/>
      <c r="V8" s="42"/>
      <c r="W8" s="42"/>
      <c r="X8" s="42" t="str">
        <f>IF(SUM(LISTA_10[[#This Row],[S]:[W]])&gt;0,1,"")</f>
        <v/>
      </c>
      <c r="Y8" s="42"/>
      <c r="Z8" s="42"/>
      <c r="AA8" s="42"/>
      <c r="AB8" s="42"/>
      <c r="AC8" s="42"/>
      <c r="AD8" s="20">
        <f>(LISTA_10[[#This Row],[G]]*$G$5)+(LISTA_10[[#This Row],[H]]*$H$5)+(LISTA_10[[#This Row],[I]]*$I$5)+(LISTA_10[[#This Row],[J]]*$J$5)+(LISTA_10[[#This Row],[K]]*$K$5)+(LISTA_10[[#This Row],[L]]*$L$5)+(LISTA_10[[#This Row],[M]]*$M$5)+(LISTA_10[[#This Row],[N]]*$N$5)+(LISTA_10[[#This Row],[O]]*$O$5)+(LISTA_10[[#This Row],[P]]*$P$5)+(LISTA_10[[#This Row],[Q]]*$Q$5)+(LISTA_10[[#This Row],[R]]*$R$5)+(LISTA_10[[#This Row],[S]]*$S$5)+(LISTA_10[[#This Row],[T]]*$T$5)+(LISTA_10[[#This Row],[U]]*$U$5)+(LISTA_10[[#This Row],[V]]*$V$5)+(LISTA_10[[#This Row],[W]]*$W$5)+(LISTA_10[[#This Row],[Y]]*$Y$5)+(LISTA_10[[#This Row],[Z]]*$Z$5)+(LISTA_10[[#This Row],[AA]]*$AA$5)+(LISTA_10[[#This Row],[AB]]*$AB$5)</f>
        <v>0</v>
      </c>
    </row>
    <row r="9" spans="1:30" x14ac:dyDescent="0.2">
      <c r="A9" s="12">
        <v>2</v>
      </c>
      <c r="B9" s="46"/>
      <c r="C9" s="45"/>
      <c r="D9" s="45"/>
      <c r="E9" s="45"/>
      <c r="F9" s="42" t="str">
        <f>IF(SUM(LISTA_10[[#This Row],[N]:[R]])&gt;0,1,"")</f>
        <v/>
      </c>
      <c r="G9" s="42"/>
      <c r="H9" s="42"/>
      <c r="I9" s="42"/>
      <c r="J9" s="42"/>
      <c r="K9" s="42"/>
      <c r="L9" s="42"/>
      <c r="M9" s="42"/>
      <c r="N9" s="42"/>
      <c r="O9" s="43"/>
      <c r="P9" s="42"/>
      <c r="Q9" s="42"/>
      <c r="R9" s="42"/>
      <c r="S9" s="42"/>
      <c r="T9" s="42"/>
      <c r="U9" s="42"/>
      <c r="V9" s="42"/>
      <c r="W9" s="42"/>
      <c r="X9" s="42" t="str">
        <f>IF(SUM(LISTA_10[[#This Row],[S]:[W]])&gt;0,1,"")</f>
        <v/>
      </c>
      <c r="Y9" s="42"/>
      <c r="Z9" s="42"/>
      <c r="AA9" s="42"/>
      <c r="AB9" s="42"/>
      <c r="AC9" s="42"/>
      <c r="AD9" s="21">
        <f>(LISTA_10[[#This Row],[G]]*$G$5)+(LISTA_10[[#This Row],[H]]*$H$5)+(LISTA_10[[#This Row],[I]]*$I$5)+(LISTA_10[[#This Row],[J]]*$J$5)+(LISTA_10[[#This Row],[K]]*$K$5)+(LISTA_10[[#This Row],[L]]*$L$5)+(LISTA_10[[#This Row],[M]]*$M$5)+(LISTA_10[[#This Row],[N]]*$N$5)+(LISTA_10[[#This Row],[O]]*$O$5)+(LISTA_10[[#This Row],[P]]*$P$5)+(LISTA_10[[#This Row],[Q]]*$Q$5)+(LISTA_10[[#This Row],[R]]*$R$5)+(LISTA_10[[#This Row],[S]]*$S$5)+(LISTA_10[[#This Row],[T]]*$T$5)+(LISTA_10[[#This Row],[U]]*$U$5)+(LISTA_10[[#This Row],[V]]*$V$5)+(LISTA_10[[#This Row],[W]]*$W$5)+(LISTA_10[[#This Row],[Y]]*$Y$5)+(LISTA_10[[#This Row],[Z]]*$Z$5)+(LISTA_10[[#This Row],[AA]]*$AA$5)+(LISTA_10[[#This Row],[AB]]*$AB$5)</f>
        <v>0</v>
      </c>
    </row>
    <row r="10" spans="1:30" x14ac:dyDescent="0.2">
      <c r="A10" s="12">
        <v>3</v>
      </c>
      <c r="B10" s="46"/>
      <c r="C10" s="45"/>
      <c r="D10" s="45"/>
      <c r="E10" s="45"/>
      <c r="F10" s="42" t="str">
        <f>IF(SUM(LISTA_10[[#This Row],[N]:[R]])&gt;0,1,"")</f>
        <v/>
      </c>
      <c r="G10" s="42"/>
      <c r="H10" s="42"/>
      <c r="I10" s="42"/>
      <c r="J10" s="42"/>
      <c r="K10" s="42"/>
      <c r="L10" s="42"/>
      <c r="M10" s="42"/>
      <c r="N10" s="42"/>
      <c r="O10" s="43"/>
      <c r="P10" s="42"/>
      <c r="Q10" s="42"/>
      <c r="R10" s="42"/>
      <c r="S10" s="42"/>
      <c r="T10" s="42"/>
      <c r="U10" s="42"/>
      <c r="V10" s="42"/>
      <c r="W10" s="42"/>
      <c r="X10" s="42" t="str">
        <f>IF(SUM(LISTA_10[[#This Row],[S]:[W]])&gt;0,1,"")</f>
        <v/>
      </c>
      <c r="Y10" s="42"/>
      <c r="Z10" s="42"/>
      <c r="AA10" s="42"/>
      <c r="AB10" s="42"/>
      <c r="AC10" s="42"/>
      <c r="AD10" s="21">
        <f>(LISTA_10[[#This Row],[G]]*$G$5)+(LISTA_10[[#This Row],[H]]*$H$5)+(LISTA_10[[#This Row],[I]]*$I$5)+(LISTA_10[[#This Row],[J]]*$J$5)+(LISTA_10[[#This Row],[K]]*$K$5)+(LISTA_10[[#This Row],[L]]*$L$5)+(LISTA_10[[#This Row],[M]]*$M$5)+(LISTA_10[[#This Row],[N]]*$N$5)+(LISTA_10[[#This Row],[O]]*$O$5)+(LISTA_10[[#This Row],[P]]*$P$5)+(LISTA_10[[#This Row],[Q]]*$Q$5)+(LISTA_10[[#This Row],[R]]*$R$5)+(LISTA_10[[#This Row],[S]]*$S$5)+(LISTA_10[[#This Row],[T]]*$T$5)+(LISTA_10[[#This Row],[U]]*$U$5)+(LISTA_10[[#This Row],[V]]*$V$5)+(LISTA_10[[#This Row],[W]]*$W$5)+(LISTA_10[[#This Row],[Y]]*$Y$5)+(LISTA_10[[#This Row],[Z]]*$Z$5)+(LISTA_10[[#This Row],[AA]]*$AA$5)+(LISTA_10[[#This Row],[AB]]*$AB$5)</f>
        <v>0</v>
      </c>
    </row>
    <row r="14" spans="1:30" x14ac:dyDescent="0.2">
      <c r="M14" s="14"/>
    </row>
  </sheetData>
  <sheetProtection formatCells="0" formatColumns="0" formatRows="0" insertColumns="0" insertRows="0" insertHyperlinks="0" deleteColumns="0" deleteRows="0" sort="0" autoFilter="0" pivotTables="0"/>
  <mergeCells count="15">
    <mergeCell ref="A1:AD1"/>
    <mergeCell ref="A4:A6"/>
    <mergeCell ref="B4:B6"/>
    <mergeCell ref="C4:C6"/>
    <mergeCell ref="D4:D6"/>
    <mergeCell ref="E4:E6"/>
    <mergeCell ref="F4:F6"/>
    <mergeCell ref="G4:M4"/>
    <mergeCell ref="N4:R4"/>
    <mergeCell ref="S4:X4"/>
    <mergeCell ref="Y4:AA4"/>
    <mergeCell ref="AB4:AC4"/>
    <mergeCell ref="AD4:AD6"/>
    <mergeCell ref="X5:X6"/>
    <mergeCell ref="AC5:AC6"/>
  </mergeCells>
  <pageMargins left="0.23622047244094491" right="0.23622047244094491" top="0.74803149606299213" bottom="0.74803149606299213" header="0.31496062992125984" footer="0.31496062992125984"/>
  <pageSetup paperSize="9" scale="51" fitToHeight="50" orientation="landscape" r:id="rId1"/>
  <headerFooter>
    <oddFooter>&amp;RStrona &amp;P z &amp;N</oddFooter>
  </headerFooter>
  <rowBreaks count="1" manualBreakCount="1">
    <brk id="2" max="16383" man="1"/>
  </rowBreaks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D15"/>
  <sheetViews>
    <sheetView topLeftCell="E1" zoomScale="90" zoomScaleNormal="90" workbookViewId="0">
      <pane ySplit="6" topLeftCell="A7" activePane="bottomLeft" state="frozen"/>
      <selection pane="bottomLeft" activeCell="E3" sqref="E3:AD3"/>
    </sheetView>
  </sheetViews>
  <sheetFormatPr defaultRowHeight="12.75" x14ac:dyDescent="0.2"/>
  <cols>
    <col min="1" max="1" width="4.7109375" style="13" bestFit="1" customWidth="1"/>
    <col min="2" max="2" width="9" style="13" customWidth="1"/>
    <col min="3" max="3" width="21.7109375" style="13" customWidth="1"/>
    <col min="4" max="4" width="38.7109375" style="13" customWidth="1"/>
    <col min="5" max="5" width="11.140625" style="13" customWidth="1"/>
    <col min="6" max="6" width="5.85546875" style="13" customWidth="1"/>
    <col min="7" max="22" width="7.7109375" style="13" customWidth="1"/>
    <col min="23" max="23" width="6.5703125" style="13" customWidth="1"/>
    <col min="24" max="24" width="8" style="13" customWidth="1"/>
    <col min="25" max="29" width="9.140625" style="13"/>
    <col min="30" max="30" width="11.5703125" style="13" customWidth="1"/>
    <col min="31" max="259" width="9.140625" style="13"/>
    <col min="260" max="260" width="6.140625" style="13" customWidth="1"/>
    <col min="261" max="261" width="29.42578125" style="13" customWidth="1"/>
    <col min="262" max="262" width="19.140625" style="13" customWidth="1"/>
    <col min="263" max="263" width="10.140625" style="13" customWidth="1"/>
    <col min="264" max="264" width="10.7109375" style="13" customWidth="1"/>
    <col min="265" max="265" width="0" style="13" hidden="1" customWidth="1"/>
    <col min="266" max="266" width="11.5703125" style="13" customWidth="1"/>
    <col min="267" max="267" width="11.7109375" style="13" customWidth="1"/>
    <col min="268" max="268" width="11.5703125" style="13" customWidth="1"/>
    <col min="269" max="270" width="11.7109375" style="13" customWidth="1"/>
    <col min="271" max="271" width="11.5703125" style="13" customWidth="1"/>
    <col min="272" max="276" width="0" style="13" hidden="1" customWidth="1"/>
    <col min="277" max="277" width="11.7109375" style="13" customWidth="1"/>
    <col min="278" max="278" width="11.85546875" style="13" customWidth="1"/>
    <col min="279" max="279" width="9.5703125" style="13" customWidth="1"/>
    <col min="280" max="280" width="0" style="13" hidden="1" customWidth="1"/>
    <col min="281" max="281" width="16.5703125" style="13" customWidth="1"/>
    <col min="282" max="515" width="9.140625" style="13"/>
    <col min="516" max="516" width="6.140625" style="13" customWidth="1"/>
    <col min="517" max="517" width="29.42578125" style="13" customWidth="1"/>
    <col min="518" max="518" width="19.140625" style="13" customWidth="1"/>
    <col min="519" max="519" width="10.140625" style="13" customWidth="1"/>
    <col min="520" max="520" width="10.7109375" style="13" customWidth="1"/>
    <col min="521" max="521" width="0" style="13" hidden="1" customWidth="1"/>
    <col min="522" max="522" width="11.5703125" style="13" customWidth="1"/>
    <col min="523" max="523" width="11.7109375" style="13" customWidth="1"/>
    <col min="524" max="524" width="11.5703125" style="13" customWidth="1"/>
    <col min="525" max="526" width="11.7109375" style="13" customWidth="1"/>
    <col min="527" max="527" width="11.5703125" style="13" customWidth="1"/>
    <col min="528" max="532" width="0" style="13" hidden="1" customWidth="1"/>
    <col min="533" max="533" width="11.7109375" style="13" customWidth="1"/>
    <col min="534" max="534" width="11.85546875" style="13" customWidth="1"/>
    <col min="535" max="535" width="9.5703125" style="13" customWidth="1"/>
    <col min="536" max="536" width="0" style="13" hidden="1" customWidth="1"/>
    <col min="537" max="537" width="16.5703125" style="13" customWidth="1"/>
    <col min="538" max="771" width="9.140625" style="13"/>
    <col min="772" max="772" width="6.140625" style="13" customWidth="1"/>
    <col min="773" max="773" width="29.42578125" style="13" customWidth="1"/>
    <col min="774" max="774" width="19.140625" style="13" customWidth="1"/>
    <col min="775" max="775" width="10.140625" style="13" customWidth="1"/>
    <col min="776" max="776" width="10.7109375" style="13" customWidth="1"/>
    <col min="777" max="777" width="0" style="13" hidden="1" customWidth="1"/>
    <col min="778" max="778" width="11.5703125" style="13" customWidth="1"/>
    <col min="779" max="779" width="11.7109375" style="13" customWidth="1"/>
    <col min="780" max="780" width="11.5703125" style="13" customWidth="1"/>
    <col min="781" max="782" width="11.7109375" style="13" customWidth="1"/>
    <col min="783" max="783" width="11.5703125" style="13" customWidth="1"/>
    <col min="784" max="788" width="0" style="13" hidden="1" customWidth="1"/>
    <col min="789" max="789" width="11.7109375" style="13" customWidth="1"/>
    <col min="790" max="790" width="11.85546875" style="13" customWidth="1"/>
    <col min="791" max="791" width="9.5703125" style="13" customWidth="1"/>
    <col min="792" max="792" width="0" style="13" hidden="1" customWidth="1"/>
    <col min="793" max="793" width="16.5703125" style="13" customWidth="1"/>
    <col min="794" max="1027" width="9.140625" style="13"/>
    <col min="1028" max="1028" width="6.140625" style="13" customWidth="1"/>
    <col min="1029" max="1029" width="29.42578125" style="13" customWidth="1"/>
    <col min="1030" max="1030" width="19.140625" style="13" customWidth="1"/>
    <col min="1031" max="1031" width="10.140625" style="13" customWidth="1"/>
    <col min="1032" max="1032" width="10.7109375" style="13" customWidth="1"/>
    <col min="1033" max="1033" width="0" style="13" hidden="1" customWidth="1"/>
    <col min="1034" max="1034" width="11.5703125" style="13" customWidth="1"/>
    <col min="1035" max="1035" width="11.7109375" style="13" customWidth="1"/>
    <col min="1036" max="1036" width="11.5703125" style="13" customWidth="1"/>
    <col min="1037" max="1038" width="11.7109375" style="13" customWidth="1"/>
    <col min="1039" max="1039" width="11.5703125" style="13" customWidth="1"/>
    <col min="1040" max="1044" width="0" style="13" hidden="1" customWidth="1"/>
    <col min="1045" max="1045" width="11.7109375" style="13" customWidth="1"/>
    <col min="1046" max="1046" width="11.85546875" style="13" customWidth="1"/>
    <col min="1047" max="1047" width="9.5703125" style="13" customWidth="1"/>
    <col min="1048" max="1048" width="0" style="13" hidden="1" customWidth="1"/>
    <col min="1049" max="1049" width="16.5703125" style="13" customWidth="1"/>
    <col min="1050" max="1283" width="9.140625" style="13"/>
    <col min="1284" max="1284" width="6.140625" style="13" customWidth="1"/>
    <col min="1285" max="1285" width="29.42578125" style="13" customWidth="1"/>
    <col min="1286" max="1286" width="19.140625" style="13" customWidth="1"/>
    <col min="1287" max="1287" width="10.140625" style="13" customWidth="1"/>
    <col min="1288" max="1288" width="10.7109375" style="13" customWidth="1"/>
    <col min="1289" max="1289" width="0" style="13" hidden="1" customWidth="1"/>
    <col min="1290" max="1290" width="11.5703125" style="13" customWidth="1"/>
    <col min="1291" max="1291" width="11.7109375" style="13" customWidth="1"/>
    <col min="1292" max="1292" width="11.5703125" style="13" customWidth="1"/>
    <col min="1293" max="1294" width="11.7109375" style="13" customWidth="1"/>
    <col min="1295" max="1295" width="11.5703125" style="13" customWidth="1"/>
    <col min="1296" max="1300" width="0" style="13" hidden="1" customWidth="1"/>
    <col min="1301" max="1301" width="11.7109375" style="13" customWidth="1"/>
    <col min="1302" max="1302" width="11.85546875" style="13" customWidth="1"/>
    <col min="1303" max="1303" width="9.5703125" style="13" customWidth="1"/>
    <col min="1304" max="1304" width="0" style="13" hidden="1" customWidth="1"/>
    <col min="1305" max="1305" width="16.5703125" style="13" customWidth="1"/>
    <col min="1306" max="1539" width="9.140625" style="13"/>
    <col min="1540" max="1540" width="6.140625" style="13" customWidth="1"/>
    <col min="1541" max="1541" width="29.42578125" style="13" customWidth="1"/>
    <col min="1542" max="1542" width="19.140625" style="13" customWidth="1"/>
    <col min="1543" max="1543" width="10.140625" style="13" customWidth="1"/>
    <col min="1544" max="1544" width="10.7109375" style="13" customWidth="1"/>
    <col min="1545" max="1545" width="0" style="13" hidden="1" customWidth="1"/>
    <col min="1546" max="1546" width="11.5703125" style="13" customWidth="1"/>
    <col min="1547" max="1547" width="11.7109375" style="13" customWidth="1"/>
    <col min="1548" max="1548" width="11.5703125" style="13" customWidth="1"/>
    <col min="1549" max="1550" width="11.7109375" style="13" customWidth="1"/>
    <col min="1551" max="1551" width="11.5703125" style="13" customWidth="1"/>
    <col min="1552" max="1556" width="0" style="13" hidden="1" customWidth="1"/>
    <col min="1557" max="1557" width="11.7109375" style="13" customWidth="1"/>
    <col min="1558" max="1558" width="11.85546875" style="13" customWidth="1"/>
    <col min="1559" max="1559" width="9.5703125" style="13" customWidth="1"/>
    <col min="1560" max="1560" width="0" style="13" hidden="1" customWidth="1"/>
    <col min="1561" max="1561" width="16.5703125" style="13" customWidth="1"/>
    <col min="1562" max="1795" width="9.140625" style="13"/>
    <col min="1796" max="1796" width="6.140625" style="13" customWidth="1"/>
    <col min="1797" max="1797" width="29.42578125" style="13" customWidth="1"/>
    <col min="1798" max="1798" width="19.140625" style="13" customWidth="1"/>
    <col min="1799" max="1799" width="10.140625" style="13" customWidth="1"/>
    <col min="1800" max="1800" width="10.7109375" style="13" customWidth="1"/>
    <col min="1801" max="1801" width="0" style="13" hidden="1" customWidth="1"/>
    <col min="1802" max="1802" width="11.5703125" style="13" customWidth="1"/>
    <col min="1803" max="1803" width="11.7109375" style="13" customWidth="1"/>
    <col min="1804" max="1804" width="11.5703125" style="13" customWidth="1"/>
    <col min="1805" max="1806" width="11.7109375" style="13" customWidth="1"/>
    <col min="1807" max="1807" width="11.5703125" style="13" customWidth="1"/>
    <col min="1808" max="1812" width="0" style="13" hidden="1" customWidth="1"/>
    <col min="1813" max="1813" width="11.7109375" style="13" customWidth="1"/>
    <col min="1814" max="1814" width="11.85546875" style="13" customWidth="1"/>
    <col min="1815" max="1815" width="9.5703125" style="13" customWidth="1"/>
    <col min="1816" max="1816" width="0" style="13" hidden="1" customWidth="1"/>
    <col min="1817" max="1817" width="16.5703125" style="13" customWidth="1"/>
    <col min="1818" max="2051" width="9.140625" style="13"/>
    <col min="2052" max="2052" width="6.140625" style="13" customWidth="1"/>
    <col min="2053" max="2053" width="29.42578125" style="13" customWidth="1"/>
    <col min="2054" max="2054" width="19.140625" style="13" customWidth="1"/>
    <col min="2055" max="2055" width="10.140625" style="13" customWidth="1"/>
    <col min="2056" max="2056" width="10.7109375" style="13" customWidth="1"/>
    <col min="2057" max="2057" width="0" style="13" hidden="1" customWidth="1"/>
    <col min="2058" max="2058" width="11.5703125" style="13" customWidth="1"/>
    <col min="2059" max="2059" width="11.7109375" style="13" customWidth="1"/>
    <col min="2060" max="2060" width="11.5703125" style="13" customWidth="1"/>
    <col min="2061" max="2062" width="11.7109375" style="13" customWidth="1"/>
    <col min="2063" max="2063" width="11.5703125" style="13" customWidth="1"/>
    <col min="2064" max="2068" width="0" style="13" hidden="1" customWidth="1"/>
    <col min="2069" max="2069" width="11.7109375" style="13" customWidth="1"/>
    <col min="2070" max="2070" width="11.85546875" style="13" customWidth="1"/>
    <col min="2071" max="2071" width="9.5703125" style="13" customWidth="1"/>
    <col min="2072" max="2072" width="0" style="13" hidden="1" customWidth="1"/>
    <col min="2073" max="2073" width="16.5703125" style="13" customWidth="1"/>
    <col min="2074" max="2307" width="9.140625" style="13"/>
    <col min="2308" max="2308" width="6.140625" style="13" customWidth="1"/>
    <col min="2309" max="2309" width="29.42578125" style="13" customWidth="1"/>
    <col min="2310" max="2310" width="19.140625" style="13" customWidth="1"/>
    <col min="2311" max="2311" width="10.140625" style="13" customWidth="1"/>
    <col min="2312" max="2312" width="10.7109375" style="13" customWidth="1"/>
    <col min="2313" max="2313" width="0" style="13" hidden="1" customWidth="1"/>
    <col min="2314" max="2314" width="11.5703125" style="13" customWidth="1"/>
    <col min="2315" max="2315" width="11.7109375" style="13" customWidth="1"/>
    <col min="2316" max="2316" width="11.5703125" style="13" customWidth="1"/>
    <col min="2317" max="2318" width="11.7109375" style="13" customWidth="1"/>
    <col min="2319" max="2319" width="11.5703125" style="13" customWidth="1"/>
    <col min="2320" max="2324" width="0" style="13" hidden="1" customWidth="1"/>
    <col min="2325" max="2325" width="11.7109375" style="13" customWidth="1"/>
    <col min="2326" max="2326" width="11.85546875" style="13" customWidth="1"/>
    <col min="2327" max="2327" width="9.5703125" style="13" customWidth="1"/>
    <col min="2328" max="2328" width="0" style="13" hidden="1" customWidth="1"/>
    <col min="2329" max="2329" width="16.5703125" style="13" customWidth="1"/>
    <col min="2330" max="2563" width="9.140625" style="13"/>
    <col min="2564" max="2564" width="6.140625" style="13" customWidth="1"/>
    <col min="2565" max="2565" width="29.42578125" style="13" customWidth="1"/>
    <col min="2566" max="2566" width="19.140625" style="13" customWidth="1"/>
    <col min="2567" max="2567" width="10.140625" style="13" customWidth="1"/>
    <col min="2568" max="2568" width="10.7109375" style="13" customWidth="1"/>
    <col min="2569" max="2569" width="0" style="13" hidden="1" customWidth="1"/>
    <col min="2570" max="2570" width="11.5703125" style="13" customWidth="1"/>
    <col min="2571" max="2571" width="11.7109375" style="13" customWidth="1"/>
    <col min="2572" max="2572" width="11.5703125" style="13" customWidth="1"/>
    <col min="2573" max="2574" width="11.7109375" style="13" customWidth="1"/>
    <col min="2575" max="2575" width="11.5703125" style="13" customWidth="1"/>
    <col min="2576" max="2580" width="0" style="13" hidden="1" customWidth="1"/>
    <col min="2581" max="2581" width="11.7109375" style="13" customWidth="1"/>
    <col min="2582" max="2582" width="11.85546875" style="13" customWidth="1"/>
    <col min="2583" max="2583" width="9.5703125" style="13" customWidth="1"/>
    <col min="2584" max="2584" width="0" style="13" hidden="1" customWidth="1"/>
    <col min="2585" max="2585" width="16.5703125" style="13" customWidth="1"/>
    <col min="2586" max="2819" width="9.140625" style="13"/>
    <col min="2820" max="2820" width="6.140625" style="13" customWidth="1"/>
    <col min="2821" max="2821" width="29.42578125" style="13" customWidth="1"/>
    <col min="2822" max="2822" width="19.140625" style="13" customWidth="1"/>
    <col min="2823" max="2823" width="10.140625" style="13" customWidth="1"/>
    <col min="2824" max="2824" width="10.7109375" style="13" customWidth="1"/>
    <col min="2825" max="2825" width="0" style="13" hidden="1" customWidth="1"/>
    <col min="2826" max="2826" width="11.5703125" style="13" customWidth="1"/>
    <col min="2827" max="2827" width="11.7109375" style="13" customWidth="1"/>
    <col min="2828" max="2828" width="11.5703125" style="13" customWidth="1"/>
    <col min="2829" max="2830" width="11.7109375" style="13" customWidth="1"/>
    <col min="2831" max="2831" width="11.5703125" style="13" customWidth="1"/>
    <col min="2832" max="2836" width="0" style="13" hidden="1" customWidth="1"/>
    <col min="2837" max="2837" width="11.7109375" style="13" customWidth="1"/>
    <col min="2838" max="2838" width="11.85546875" style="13" customWidth="1"/>
    <col min="2839" max="2839" width="9.5703125" style="13" customWidth="1"/>
    <col min="2840" max="2840" width="0" style="13" hidden="1" customWidth="1"/>
    <col min="2841" max="2841" width="16.5703125" style="13" customWidth="1"/>
    <col min="2842" max="3075" width="9.140625" style="13"/>
    <col min="3076" max="3076" width="6.140625" style="13" customWidth="1"/>
    <col min="3077" max="3077" width="29.42578125" style="13" customWidth="1"/>
    <col min="3078" max="3078" width="19.140625" style="13" customWidth="1"/>
    <col min="3079" max="3079" width="10.140625" style="13" customWidth="1"/>
    <col min="3080" max="3080" width="10.7109375" style="13" customWidth="1"/>
    <col min="3081" max="3081" width="0" style="13" hidden="1" customWidth="1"/>
    <col min="3082" max="3082" width="11.5703125" style="13" customWidth="1"/>
    <col min="3083" max="3083" width="11.7109375" style="13" customWidth="1"/>
    <col min="3084" max="3084" width="11.5703125" style="13" customWidth="1"/>
    <col min="3085" max="3086" width="11.7109375" style="13" customWidth="1"/>
    <col min="3087" max="3087" width="11.5703125" style="13" customWidth="1"/>
    <col min="3088" max="3092" width="0" style="13" hidden="1" customWidth="1"/>
    <col min="3093" max="3093" width="11.7109375" style="13" customWidth="1"/>
    <col min="3094" max="3094" width="11.85546875" style="13" customWidth="1"/>
    <col min="3095" max="3095" width="9.5703125" style="13" customWidth="1"/>
    <col min="3096" max="3096" width="0" style="13" hidden="1" customWidth="1"/>
    <col min="3097" max="3097" width="16.5703125" style="13" customWidth="1"/>
    <col min="3098" max="3331" width="9.140625" style="13"/>
    <col min="3332" max="3332" width="6.140625" style="13" customWidth="1"/>
    <col min="3333" max="3333" width="29.42578125" style="13" customWidth="1"/>
    <col min="3334" max="3334" width="19.140625" style="13" customWidth="1"/>
    <col min="3335" max="3335" width="10.140625" style="13" customWidth="1"/>
    <col min="3336" max="3336" width="10.7109375" style="13" customWidth="1"/>
    <col min="3337" max="3337" width="0" style="13" hidden="1" customWidth="1"/>
    <col min="3338" max="3338" width="11.5703125" style="13" customWidth="1"/>
    <col min="3339" max="3339" width="11.7109375" style="13" customWidth="1"/>
    <col min="3340" max="3340" width="11.5703125" style="13" customWidth="1"/>
    <col min="3341" max="3342" width="11.7109375" style="13" customWidth="1"/>
    <col min="3343" max="3343" width="11.5703125" style="13" customWidth="1"/>
    <col min="3344" max="3348" width="0" style="13" hidden="1" customWidth="1"/>
    <col min="3349" max="3349" width="11.7109375" style="13" customWidth="1"/>
    <col min="3350" max="3350" width="11.85546875" style="13" customWidth="1"/>
    <col min="3351" max="3351" width="9.5703125" style="13" customWidth="1"/>
    <col min="3352" max="3352" width="0" style="13" hidden="1" customWidth="1"/>
    <col min="3353" max="3353" width="16.5703125" style="13" customWidth="1"/>
    <col min="3354" max="3587" width="9.140625" style="13"/>
    <col min="3588" max="3588" width="6.140625" style="13" customWidth="1"/>
    <col min="3589" max="3589" width="29.42578125" style="13" customWidth="1"/>
    <col min="3590" max="3590" width="19.140625" style="13" customWidth="1"/>
    <col min="3591" max="3591" width="10.140625" style="13" customWidth="1"/>
    <col min="3592" max="3592" width="10.7109375" style="13" customWidth="1"/>
    <col min="3593" max="3593" width="0" style="13" hidden="1" customWidth="1"/>
    <col min="3594" max="3594" width="11.5703125" style="13" customWidth="1"/>
    <col min="3595" max="3595" width="11.7109375" style="13" customWidth="1"/>
    <col min="3596" max="3596" width="11.5703125" style="13" customWidth="1"/>
    <col min="3597" max="3598" width="11.7109375" style="13" customWidth="1"/>
    <col min="3599" max="3599" width="11.5703125" style="13" customWidth="1"/>
    <col min="3600" max="3604" width="0" style="13" hidden="1" customWidth="1"/>
    <col min="3605" max="3605" width="11.7109375" style="13" customWidth="1"/>
    <col min="3606" max="3606" width="11.85546875" style="13" customWidth="1"/>
    <col min="3607" max="3607" width="9.5703125" style="13" customWidth="1"/>
    <col min="3608" max="3608" width="0" style="13" hidden="1" customWidth="1"/>
    <col min="3609" max="3609" width="16.5703125" style="13" customWidth="1"/>
    <col min="3610" max="3843" width="9.140625" style="13"/>
    <col min="3844" max="3844" width="6.140625" style="13" customWidth="1"/>
    <col min="3845" max="3845" width="29.42578125" style="13" customWidth="1"/>
    <col min="3846" max="3846" width="19.140625" style="13" customWidth="1"/>
    <col min="3847" max="3847" width="10.140625" style="13" customWidth="1"/>
    <col min="3848" max="3848" width="10.7109375" style="13" customWidth="1"/>
    <col min="3849" max="3849" width="0" style="13" hidden="1" customWidth="1"/>
    <col min="3850" max="3850" width="11.5703125" style="13" customWidth="1"/>
    <col min="3851" max="3851" width="11.7109375" style="13" customWidth="1"/>
    <col min="3852" max="3852" width="11.5703125" style="13" customWidth="1"/>
    <col min="3853" max="3854" width="11.7109375" style="13" customWidth="1"/>
    <col min="3855" max="3855" width="11.5703125" style="13" customWidth="1"/>
    <col min="3856" max="3860" width="0" style="13" hidden="1" customWidth="1"/>
    <col min="3861" max="3861" width="11.7109375" style="13" customWidth="1"/>
    <col min="3862" max="3862" width="11.85546875" style="13" customWidth="1"/>
    <col min="3863" max="3863" width="9.5703125" style="13" customWidth="1"/>
    <col min="3864" max="3864" width="0" style="13" hidden="1" customWidth="1"/>
    <col min="3865" max="3865" width="16.5703125" style="13" customWidth="1"/>
    <col min="3866" max="4099" width="9.140625" style="13"/>
    <col min="4100" max="4100" width="6.140625" style="13" customWidth="1"/>
    <col min="4101" max="4101" width="29.42578125" style="13" customWidth="1"/>
    <col min="4102" max="4102" width="19.140625" style="13" customWidth="1"/>
    <col min="4103" max="4103" width="10.140625" style="13" customWidth="1"/>
    <col min="4104" max="4104" width="10.7109375" style="13" customWidth="1"/>
    <col min="4105" max="4105" width="0" style="13" hidden="1" customWidth="1"/>
    <col min="4106" max="4106" width="11.5703125" style="13" customWidth="1"/>
    <col min="4107" max="4107" width="11.7109375" style="13" customWidth="1"/>
    <col min="4108" max="4108" width="11.5703125" style="13" customWidth="1"/>
    <col min="4109" max="4110" width="11.7109375" style="13" customWidth="1"/>
    <col min="4111" max="4111" width="11.5703125" style="13" customWidth="1"/>
    <col min="4112" max="4116" width="0" style="13" hidden="1" customWidth="1"/>
    <col min="4117" max="4117" width="11.7109375" style="13" customWidth="1"/>
    <col min="4118" max="4118" width="11.85546875" style="13" customWidth="1"/>
    <col min="4119" max="4119" width="9.5703125" style="13" customWidth="1"/>
    <col min="4120" max="4120" width="0" style="13" hidden="1" customWidth="1"/>
    <col min="4121" max="4121" width="16.5703125" style="13" customWidth="1"/>
    <col min="4122" max="4355" width="9.140625" style="13"/>
    <col min="4356" max="4356" width="6.140625" style="13" customWidth="1"/>
    <col min="4357" max="4357" width="29.42578125" style="13" customWidth="1"/>
    <col min="4358" max="4358" width="19.140625" style="13" customWidth="1"/>
    <col min="4359" max="4359" width="10.140625" style="13" customWidth="1"/>
    <col min="4360" max="4360" width="10.7109375" style="13" customWidth="1"/>
    <col min="4361" max="4361" width="0" style="13" hidden="1" customWidth="1"/>
    <col min="4362" max="4362" width="11.5703125" style="13" customWidth="1"/>
    <col min="4363" max="4363" width="11.7109375" style="13" customWidth="1"/>
    <col min="4364" max="4364" width="11.5703125" style="13" customWidth="1"/>
    <col min="4365" max="4366" width="11.7109375" style="13" customWidth="1"/>
    <col min="4367" max="4367" width="11.5703125" style="13" customWidth="1"/>
    <col min="4368" max="4372" width="0" style="13" hidden="1" customWidth="1"/>
    <col min="4373" max="4373" width="11.7109375" style="13" customWidth="1"/>
    <col min="4374" max="4374" width="11.85546875" style="13" customWidth="1"/>
    <col min="4375" max="4375" width="9.5703125" style="13" customWidth="1"/>
    <col min="4376" max="4376" width="0" style="13" hidden="1" customWidth="1"/>
    <col min="4377" max="4377" width="16.5703125" style="13" customWidth="1"/>
    <col min="4378" max="4611" width="9.140625" style="13"/>
    <col min="4612" max="4612" width="6.140625" style="13" customWidth="1"/>
    <col min="4613" max="4613" width="29.42578125" style="13" customWidth="1"/>
    <col min="4614" max="4614" width="19.140625" style="13" customWidth="1"/>
    <col min="4615" max="4615" width="10.140625" style="13" customWidth="1"/>
    <col min="4616" max="4616" width="10.7109375" style="13" customWidth="1"/>
    <col min="4617" max="4617" width="0" style="13" hidden="1" customWidth="1"/>
    <col min="4618" max="4618" width="11.5703125" style="13" customWidth="1"/>
    <col min="4619" max="4619" width="11.7109375" style="13" customWidth="1"/>
    <col min="4620" max="4620" width="11.5703125" style="13" customWidth="1"/>
    <col min="4621" max="4622" width="11.7109375" style="13" customWidth="1"/>
    <col min="4623" max="4623" width="11.5703125" style="13" customWidth="1"/>
    <col min="4624" max="4628" width="0" style="13" hidden="1" customWidth="1"/>
    <col min="4629" max="4629" width="11.7109375" style="13" customWidth="1"/>
    <col min="4630" max="4630" width="11.85546875" style="13" customWidth="1"/>
    <col min="4631" max="4631" width="9.5703125" style="13" customWidth="1"/>
    <col min="4632" max="4632" width="0" style="13" hidden="1" customWidth="1"/>
    <col min="4633" max="4633" width="16.5703125" style="13" customWidth="1"/>
    <col min="4634" max="4867" width="9.140625" style="13"/>
    <col min="4868" max="4868" width="6.140625" style="13" customWidth="1"/>
    <col min="4869" max="4869" width="29.42578125" style="13" customWidth="1"/>
    <col min="4870" max="4870" width="19.140625" style="13" customWidth="1"/>
    <col min="4871" max="4871" width="10.140625" style="13" customWidth="1"/>
    <col min="4872" max="4872" width="10.7109375" style="13" customWidth="1"/>
    <col min="4873" max="4873" width="0" style="13" hidden="1" customWidth="1"/>
    <col min="4874" max="4874" width="11.5703125" style="13" customWidth="1"/>
    <col min="4875" max="4875" width="11.7109375" style="13" customWidth="1"/>
    <col min="4876" max="4876" width="11.5703125" style="13" customWidth="1"/>
    <col min="4877" max="4878" width="11.7109375" style="13" customWidth="1"/>
    <col min="4879" max="4879" width="11.5703125" style="13" customWidth="1"/>
    <col min="4880" max="4884" width="0" style="13" hidden="1" customWidth="1"/>
    <col min="4885" max="4885" width="11.7109375" style="13" customWidth="1"/>
    <col min="4886" max="4886" width="11.85546875" style="13" customWidth="1"/>
    <col min="4887" max="4887" width="9.5703125" style="13" customWidth="1"/>
    <col min="4888" max="4888" width="0" style="13" hidden="1" customWidth="1"/>
    <col min="4889" max="4889" width="16.5703125" style="13" customWidth="1"/>
    <col min="4890" max="5123" width="9.140625" style="13"/>
    <col min="5124" max="5124" width="6.140625" style="13" customWidth="1"/>
    <col min="5125" max="5125" width="29.42578125" style="13" customWidth="1"/>
    <col min="5126" max="5126" width="19.140625" style="13" customWidth="1"/>
    <col min="5127" max="5127" width="10.140625" style="13" customWidth="1"/>
    <col min="5128" max="5128" width="10.7109375" style="13" customWidth="1"/>
    <col min="5129" max="5129" width="0" style="13" hidden="1" customWidth="1"/>
    <col min="5130" max="5130" width="11.5703125" style="13" customWidth="1"/>
    <col min="5131" max="5131" width="11.7109375" style="13" customWidth="1"/>
    <col min="5132" max="5132" width="11.5703125" style="13" customWidth="1"/>
    <col min="5133" max="5134" width="11.7109375" style="13" customWidth="1"/>
    <col min="5135" max="5135" width="11.5703125" style="13" customWidth="1"/>
    <col min="5136" max="5140" width="0" style="13" hidden="1" customWidth="1"/>
    <col min="5141" max="5141" width="11.7109375" style="13" customWidth="1"/>
    <col min="5142" max="5142" width="11.85546875" style="13" customWidth="1"/>
    <col min="5143" max="5143" width="9.5703125" style="13" customWidth="1"/>
    <col min="5144" max="5144" width="0" style="13" hidden="1" customWidth="1"/>
    <col min="5145" max="5145" width="16.5703125" style="13" customWidth="1"/>
    <col min="5146" max="5379" width="9.140625" style="13"/>
    <col min="5380" max="5380" width="6.140625" style="13" customWidth="1"/>
    <col min="5381" max="5381" width="29.42578125" style="13" customWidth="1"/>
    <col min="5382" max="5382" width="19.140625" style="13" customWidth="1"/>
    <col min="5383" max="5383" width="10.140625" style="13" customWidth="1"/>
    <col min="5384" max="5384" width="10.7109375" style="13" customWidth="1"/>
    <col min="5385" max="5385" width="0" style="13" hidden="1" customWidth="1"/>
    <col min="5386" max="5386" width="11.5703125" style="13" customWidth="1"/>
    <col min="5387" max="5387" width="11.7109375" style="13" customWidth="1"/>
    <col min="5388" max="5388" width="11.5703125" style="13" customWidth="1"/>
    <col min="5389" max="5390" width="11.7109375" style="13" customWidth="1"/>
    <col min="5391" max="5391" width="11.5703125" style="13" customWidth="1"/>
    <col min="5392" max="5396" width="0" style="13" hidden="1" customWidth="1"/>
    <col min="5397" max="5397" width="11.7109375" style="13" customWidth="1"/>
    <col min="5398" max="5398" width="11.85546875" style="13" customWidth="1"/>
    <col min="5399" max="5399" width="9.5703125" style="13" customWidth="1"/>
    <col min="5400" max="5400" width="0" style="13" hidden="1" customWidth="1"/>
    <col min="5401" max="5401" width="16.5703125" style="13" customWidth="1"/>
    <col min="5402" max="5635" width="9.140625" style="13"/>
    <col min="5636" max="5636" width="6.140625" style="13" customWidth="1"/>
    <col min="5637" max="5637" width="29.42578125" style="13" customWidth="1"/>
    <col min="5638" max="5638" width="19.140625" style="13" customWidth="1"/>
    <col min="5639" max="5639" width="10.140625" style="13" customWidth="1"/>
    <col min="5640" max="5640" width="10.7109375" style="13" customWidth="1"/>
    <col min="5641" max="5641" width="0" style="13" hidden="1" customWidth="1"/>
    <col min="5642" max="5642" width="11.5703125" style="13" customWidth="1"/>
    <col min="5643" max="5643" width="11.7109375" style="13" customWidth="1"/>
    <col min="5644" max="5644" width="11.5703125" style="13" customWidth="1"/>
    <col min="5645" max="5646" width="11.7109375" style="13" customWidth="1"/>
    <col min="5647" max="5647" width="11.5703125" style="13" customWidth="1"/>
    <col min="5648" max="5652" width="0" style="13" hidden="1" customWidth="1"/>
    <col min="5653" max="5653" width="11.7109375" style="13" customWidth="1"/>
    <col min="5654" max="5654" width="11.85546875" style="13" customWidth="1"/>
    <col min="5655" max="5655" width="9.5703125" style="13" customWidth="1"/>
    <col min="5656" max="5656" width="0" style="13" hidden="1" customWidth="1"/>
    <col min="5657" max="5657" width="16.5703125" style="13" customWidth="1"/>
    <col min="5658" max="5891" width="9.140625" style="13"/>
    <col min="5892" max="5892" width="6.140625" style="13" customWidth="1"/>
    <col min="5893" max="5893" width="29.42578125" style="13" customWidth="1"/>
    <col min="5894" max="5894" width="19.140625" style="13" customWidth="1"/>
    <col min="5895" max="5895" width="10.140625" style="13" customWidth="1"/>
    <col min="5896" max="5896" width="10.7109375" style="13" customWidth="1"/>
    <col min="5897" max="5897" width="0" style="13" hidden="1" customWidth="1"/>
    <col min="5898" max="5898" width="11.5703125" style="13" customWidth="1"/>
    <col min="5899" max="5899" width="11.7109375" style="13" customWidth="1"/>
    <col min="5900" max="5900" width="11.5703125" style="13" customWidth="1"/>
    <col min="5901" max="5902" width="11.7109375" style="13" customWidth="1"/>
    <col min="5903" max="5903" width="11.5703125" style="13" customWidth="1"/>
    <col min="5904" max="5908" width="0" style="13" hidden="1" customWidth="1"/>
    <col min="5909" max="5909" width="11.7109375" style="13" customWidth="1"/>
    <col min="5910" max="5910" width="11.85546875" style="13" customWidth="1"/>
    <col min="5911" max="5911" width="9.5703125" style="13" customWidth="1"/>
    <col min="5912" max="5912" width="0" style="13" hidden="1" customWidth="1"/>
    <col min="5913" max="5913" width="16.5703125" style="13" customWidth="1"/>
    <col min="5914" max="6147" width="9.140625" style="13"/>
    <col min="6148" max="6148" width="6.140625" style="13" customWidth="1"/>
    <col min="6149" max="6149" width="29.42578125" style="13" customWidth="1"/>
    <col min="6150" max="6150" width="19.140625" style="13" customWidth="1"/>
    <col min="6151" max="6151" width="10.140625" style="13" customWidth="1"/>
    <col min="6152" max="6152" width="10.7109375" style="13" customWidth="1"/>
    <col min="6153" max="6153" width="0" style="13" hidden="1" customWidth="1"/>
    <col min="6154" max="6154" width="11.5703125" style="13" customWidth="1"/>
    <col min="6155" max="6155" width="11.7109375" style="13" customWidth="1"/>
    <col min="6156" max="6156" width="11.5703125" style="13" customWidth="1"/>
    <col min="6157" max="6158" width="11.7109375" style="13" customWidth="1"/>
    <col min="6159" max="6159" width="11.5703125" style="13" customWidth="1"/>
    <col min="6160" max="6164" width="0" style="13" hidden="1" customWidth="1"/>
    <col min="6165" max="6165" width="11.7109375" style="13" customWidth="1"/>
    <col min="6166" max="6166" width="11.85546875" style="13" customWidth="1"/>
    <col min="6167" max="6167" width="9.5703125" style="13" customWidth="1"/>
    <col min="6168" max="6168" width="0" style="13" hidden="1" customWidth="1"/>
    <col min="6169" max="6169" width="16.5703125" style="13" customWidth="1"/>
    <col min="6170" max="6403" width="9.140625" style="13"/>
    <col min="6404" max="6404" width="6.140625" style="13" customWidth="1"/>
    <col min="6405" max="6405" width="29.42578125" style="13" customWidth="1"/>
    <col min="6406" max="6406" width="19.140625" style="13" customWidth="1"/>
    <col min="6407" max="6407" width="10.140625" style="13" customWidth="1"/>
    <col min="6408" max="6408" width="10.7109375" style="13" customWidth="1"/>
    <col min="6409" max="6409" width="0" style="13" hidden="1" customWidth="1"/>
    <col min="6410" max="6410" width="11.5703125" style="13" customWidth="1"/>
    <col min="6411" max="6411" width="11.7109375" style="13" customWidth="1"/>
    <col min="6412" max="6412" width="11.5703125" style="13" customWidth="1"/>
    <col min="6413" max="6414" width="11.7109375" style="13" customWidth="1"/>
    <col min="6415" max="6415" width="11.5703125" style="13" customWidth="1"/>
    <col min="6416" max="6420" width="0" style="13" hidden="1" customWidth="1"/>
    <col min="6421" max="6421" width="11.7109375" style="13" customWidth="1"/>
    <col min="6422" max="6422" width="11.85546875" style="13" customWidth="1"/>
    <col min="6423" max="6423" width="9.5703125" style="13" customWidth="1"/>
    <col min="6424" max="6424" width="0" style="13" hidden="1" customWidth="1"/>
    <col min="6425" max="6425" width="16.5703125" style="13" customWidth="1"/>
    <col min="6426" max="6659" width="9.140625" style="13"/>
    <col min="6660" max="6660" width="6.140625" style="13" customWidth="1"/>
    <col min="6661" max="6661" width="29.42578125" style="13" customWidth="1"/>
    <col min="6662" max="6662" width="19.140625" style="13" customWidth="1"/>
    <col min="6663" max="6663" width="10.140625" style="13" customWidth="1"/>
    <col min="6664" max="6664" width="10.7109375" style="13" customWidth="1"/>
    <col min="6665" max="6665" width="0" style="13" hidden="1" customWidth="1"/>
    <col min="6666" max="6666" width="11.5703125" style="13" customWidth="1"/>
    <col min="6667" max="6667" width="11.7109375" style="13" customWidth="1"/>
    <col min="6668" max="6668" width="11.5703125" style="13" customWidth="1"/>
    <col min="6669" max="6670" width="11.7109375" style="13" customWidth="1"/>
    <col min="6671" max="6671" width="11.5703125" style="13" customWidth="1"/>
    <col min="6672" max="6676" width="0" style="13" hidden="1" customWidth="1"/>
    <col min="6677" max="6677" width="11.7109375" style="13" customWidth="1"/>
    <col min="6678" max="6678" width="11.85546875" style="13" customWidth="1"/>
    <col min="6679" max="6679" width="9.5703125" style="13" customWidth="1"/>
    <col min="6680" max="6680" width="0" style="13" hidden="1" customWidth="1"/>
    <col min="6681" max="6681" width="16.5703125" style="13" customWidth="1"/>
    <col min="6682" max="6915" width="9.140625" style="13"/>
    <col min="6916" max="6916" width="6.140625" style="13" customWidth="1"/>
    <col min="6917" max="6917" width="29.42578125" style="13" customWidth="1"/>
    <col min="6918" max="6918" width="19.140625" style="13" customWidth="1"/>
    <col min="6919" max="6919" width="10.140625" style="13" customWidth="1"/>
    <col min="6920" max="6920" width="10.7109375" style="13" customWidth="1"/>
    <col min="6921" max="6921" width="0" style="13" hidden="1" customWidth="1"/>
    <col min="6922" max="6922" width="11.5703125" style="13" customWidth="1"/>
    <col min="6923" max="6923" width="11.7109375" style="13" customWidth="1"/>
    <col min="6924" max="6924" width="11.5703125" style="13" customWidth="1"/>
    <col min="6925" max="6926" width="11.7109375" style="13" customWidth="1"/>
    <col min="6927" max="6927" width="11.5703125" style="13" customWidth="1"/>
    <col min="6928" max="6932" width="0" style="13" hidden="1" customWidth="1"/>
    <col min="6933" max="6933" width="11.7109375" style="13" customWidth="1"/>
    <col min="6934" max="6934" width="11.85546875" style="13" customWidth="1"/>
    <col min="6935" max="6935" width="9.5703125" style="13" customWidth="1"/>
    <col min="6936" max="6936" width="0" style="13" hidden="1" customWidth="1"/>
    <col min="6937" max="6937" width="16.5703125" style="13" customWidth="1"/>
    <col min="6938" max="7171" width="9.140625" style="13"/>
    <col min="7172" max="7172" width="6.140625" style="13" customWidth="1"/>
    <col min="7173" max="7173" width="29.42578125" style="13" customWidth="1"/>
    <col min="7174" max="7174" width="19.140625" style="13" customWidth="1"/>
    <col min="7175" max="7175" width="10.140625" style="13" customWidth="1"/>
    <col min="7176" max="7176" width="10.7109375" style="13" customWidth="1"/>
    <col min="7177" max="7177" width="0" style="13" hidden="1" customWidth="1"/>
    <col min="7178" max="7178" width="11.5703125" style="13" customWidth="1"/>
    <col min="7179" max="7179" width="11.7109375" style="13" customWidth="1"/>
    <col min="7180" max="7180" width="11.5703125" style="13" customWidth="1"/>
    <col min="7181" max="7182" width="11.7109375" style="13" customWidth="1"/>
    <col min="7183" max="7183" width="11.5703125" style="13" customWidth="1"/>
    <col min="7184" max="7188" width="0" style="13" hidden="1" customWidth="1"/>
    <col min="7189" max="7189" width="11.7109375" style="13" customWidth="1"/>
    <col min="7190" max="7190" width="11.85546875" style="13" customWidth="1"/>
    <col min="7191" max="7191" width="9.5703125" style="13" customWidth="1"/>
    <col min="7192" max="7192" width="0" style="13" hidden="1" customWidth="1"/>
    <col min="7193" max="7193" width="16.5703125" style="13" customWidth="1"/>
    <col min="7194" max="7427" width="9.140625" style="13"/>
    <col min="7428" max="7428" width="6.140625" style="13" customWidth="1"/>
    <col min="7429" max="7429" width="29.42578125" style="13" customWidth="1"/>
    <col min="7430" max="7430" width="19.140625" style="13" customWidth="1"/>
    <col min="7431" max="7431" width="10.140625" style="13" customWidth="1"/>
    <col min="7432" max="7432" width="10.7109375" style="13" customWidth="1"/>
    <col min="7433" max="7433" width="0" style="13" hidden="1" customWidth="1"/>
    <col min="7434" max="7434" width="11.5703125" style="13" customWidth="1"/>
    <col min="7435" max="7435" width="11.7109375" style="13" customWidth="1"/>
    <col min="7436" max="7436" width="11.5703125" style="13" customWidth="1"/>
    <col min="7437" max="7438" width="11.7109375" style="13" customWidth="1"/>
    <col min="7439" max="7439" width="11.5703125" style="13" customWidth="1"/>
    <col min="7440" max="7444" width="0" style="13" hidden="1" customWidth="1"/>
    <col min="7445" max="7445" width="11.7109375" style="13" customWidth="1"/>
    <col min="7446" max="7446" width="11.85546875" style="13" customWidth="1"/>
    <col min="7447" max="7447" width="9.5703125" style="13" customWidth="1"/>
    <col min="7448" max="7448" width="0" style="13" hidden="1" customWidth="1"/>
    <col min="7449" max="7449" width="16.5703125" style="13" customWidth="1"/>
    <col min="7450" max="7683" width="9.140625" style="13"/>
    <col min="7684" max="7684" width="6.140625" style="13" customWidth="1"/>
    <col min="7685" max="7685" width="29.42578125" style="13" customWidth="1"/>
    <col min="7686" max="7686" width="19.140625" style="13" customWidth="1"/>
    <col min="7687" max="7687" width="10.140625" style="13" customWidth="1"/>
    <col min="7688" max="7688" width="10.7109375" style="13" customWidth="1"/>
    <col min="7689" max="7689" width="0" style="13" hidden="1" customWidth="1"/>
    <col min="7690" max="7690" width="11.5703125" style="13" customWidth="1"/>
    <col min="7691" max="7691" width="11.7109375" style="13" customWidth="1"/>
    <col min="7692" max="7692" width="11.5703125" style="13" customWidth="1"/>
    <col min="7693" max="7694" width="11.7109375" style="13" customWidth="1"/>
    <col min="7695" max="7695" width="11.5703125" style="13" customWidth="1"/>
    <col min="7696" max="7700" width="0" style="13" hidden="1" customWidth="1"/>
    <col min="7701" max="7701" width="11.7109375" style="13" customWidth="1"/>
    <col min="7702" max="7702" width="11.85546875" style="13" customWidth="1"/>
    <col min="7703" max="7703" width="9.5703125" style="13" customWidth="1"/>
    <col min="7704" max="7704" width="0" style="13" hidden="1" customWidth="1"/>
    <col min="7705" max="7705" width="16.5703125" style="13" customWidth="1"/>
    <col min="7706" max="7939" width="9.140625" style="13"/>
    <col min="7940" max="7940" width="6.140625" style="13" customWidth="1"/>
    <col min="7941" max="7941" width="29.42578125" style="13" customWidth="1"/>
    <col min="7942" max="7942" width="19.140625" style="13" customWidth="1"/>
    <col min="7943" max="7943" width="10.140625" style="13" customWidth="1"/>
    <col min="7944" max="7944" width="10.7109375" style="13" customWidth="1"/>
    <col min="7945" max="7945" width="0" style="13" hidden="1" customWidth="1"/>
    <col min="7946" max="7946" width="11.5703125" style="13" customWidth="1"/>
    <col min="7947" max="7947" width="11.7109375" style="13" customWidth="1"/>
    <col min="7948" max="7948" width="11.5703125" style="13" customWidth="1"/>
    <col min="7949" max="7950" width="11.7109375" style="13" customWidth="1"/>
    <col min="7951" max="7951" width="11.5703125" style="13" customWidth="1"/>
    <col min="7952" max="7956" width="0" style="13" hidden="1" customWidth="1"/>
    <col min="7957" max="7957" width="11.7109375" style="13" customWidth="1"/>
    <col min="7958" max="7958" width="11.85546875" style="13" customWidth="1"/>
    <col min="7959" max="7959" width="9.5703125" style="13" customWidth="1"/>
    <col min="7960" max="7960" width="0" style="13" hidden="1" customWidth="1"/>
    <col min="7961" max="7961" width="16.5703125" style="13" customWidth="1"/>
    <col min="7962" max="8195" width="9.140625" style="13"/>
    <col min="8196" max="8196" width="6.140625" style="13" customWidth="1"/>
    <col min="8197" max="8197" width="29.42578125" style="13" customWidth="1"/>
    <col min="8198" max="8198" width="19.140625" style="13" customWidth="1"/>
    <col min="8199" max="8199" width="10.140625" style="13" customWidth="1"/>
    <col min="8200" max="8200" width="10.7109375" style="13" customWidth="1"/>
    <col min="8201" max="8201" width="0" style="13" hidden="1" customWidth="1"/>
    <col min="8202" max="8202" width="11.5703125" style="13" customWidth="1"/>
    <col min="8203" max="8203" width="11.7109375" style="13" customWidth="1"/>
    <col min="8204" max="8204" width="11.5703125" style="13" customWidth="1"/>
    <col min="8205" max="8206" width="11.7109375" style="13" customWidth="1"/>
    <col min="8207" max="8207" width="11.5703125" style="13" customWidth="1"/>
    <col min="8208" max="8212" width="0" style="13" hidden="1" customWidth="1"/>
    <col min="8213" max="8213" width="11.7109375" style="13" customWidth="1"/>
    <col min="8214" max="8214" width="11.85546875" style="13" customWidth="1"/>
    <col min="8215" max="8215" width="9.5703125" style="13" customWidth="1"/>
    <col min="8216" max="8216" width="0" style="13" hidden="1" customWidth="1"/>
    <col min="8217" max="8217" width="16.5703125" style="13" customWidth="1"/>
    <col min="8218" max="8451" width="9.140625" style="13"/>
    <col min="8452" max="8452" width="6.140625" style="13" customWidth="1"/>
    <col min="8453" max="8453" width="29.42578125" style="13" customWidth="1"/>
    <col min="8454" max="8454" width="19.140625" style="13" customWidth="1"/>
    <col min="8455" max="8455" width="10.140625" style="13" customWidth="1"/>
    <col min="8456" max="8456" width="10.7109375" style="13" customWidth="1"/>
    <col min="8457" max="8457" width="0" style="13" hidden="1" customWidth="1"/>
    <col min="8458" max="8458" width="11.5703125" style="13" customWidth="1"/>
    <col min="8459" max="8459" width="11.7109375" style="13" customWidth="1"/>
    <col min="8460" max="8460" width="11.5703125" style="13" customWidth="1"/>
    <col min="8461" max="8462" width="11.7109375" style="13" customWidth="1"/>
    <col min="8463" max="8463" width="11.5703125" style="13" customWidth="1"/>
    <col min="8464" max="8468" width="0" style="13" hidden="1" customWidth="1"/>
    <col min="8469" max="8469" width="11.7109375" style="13" customWidth="1"/>
    <col min="8470" max="8470" width="11.85546875" style="13" customWidth="1"/>
    <col min="8471" max="8471" width="9.5703125" style="13" customWidth="1"/>
    <col min="8472" max="8472" width="0" style="13" hidden="1" customWidth="1"/>
    <col min="8473" max="8473" width="16.5703125" style="13" customWidth="1"/>
    <col min="8474" max="8707" width="9.140625" style="13"/>
    <col min="8708" max="8708" width="6.140625" style="13" customWidth="1"/>
    <col min="8709" max="8709" width="29.42578125" style="13" customWidth="1"/>
    <col min="8710" max="8710" width="19.140625" style="13" customWidth="1"/>
    <col min="8711" max="8711" width="10.140625" style="13" customWidth="1"/>
    <col min="8712" max="8712" width="10.7109375" style="13" customWidth="1"/>
    <col min="8713" max="8713" width="0" style="13" hidden="1" customWidth="1"/>
    <col min="8714" max="8714" width="11.5703125" style="13" customWidth="1"/>
    <col min="8715" max="8715" width="11.7109375" style="13" customWidth="1"/>
    <col min="8716" max="8716" width="11.5703125" style="13" customWidth="1"/>
    <col min="8717" max="8718" width="11.7109375" style="13" customWidth="1"/>
    <col min="8719" max="8719" width="11.5703125" style="13" customWidth="1"/>
    <col min="8720" max="8724" width="0" style="13" hidden="1" customWidth="1"/>
    <col min="8725" max="8725" width="11.7109375" style="13" customWidth="1"/>
    <col min="8726" max="8726" width="11.85546875" style="13" customWidth="1"/>
    <col min="8727" max="8727" width="9.5703125" style="13" customWidth="1"/>
    <col min="8728" max="8728" width="0" style="13" hidden="1" customWidth="1"/>
    <col min="8729" max="8729" width="16.5703125" style="13" customWidth="1"/>
    <col min="8730" max="8963" width="9.140625" style="13"/>
    <col min="8964" max="8964" width="6.140625" style="13" customWidth="1"/>
    <col min="8965" max="8965" width="29.42578125" style="13" customWidth="1"/>
    <col min="8966" max="8966" width="19.140625" style="13" customWidth="1"/>
    <col min="8967" max="8967" width="10.140625" style="13" customWidth="1"/>
    <col min="8968" max="8968" width="10.7109375" style="13" customWidth="1"/>
    <col min="8969" max="8969" width="0" style="13" hidden="1" customWidth="1"/>
    <col min="8970" max="8970" width="11.5703125" style="13" customWidth="1"/>
    <col min="8971" max="8971" width="11.7109375" style="13" customWidth="1"/>
    <col min="8972" max="8972" width="11.5703125" style="13" customWidth="1"/>
    <col min="8973" max="8974" width="11.7109375" style="13" customWidth="1"/>
    <col min="8975" max="8975" width="11.5703125" style="13" customWidth="1"/>
    <col min="8976" max="8980" width="0" style="13" hidden="1" customWidth="1"/>
    <col min="8981" max="8981" width="11.7109375" style="13" customWidth="1"/>
    <col min="8982" max="8982" width="11.85546875" style="13" customWidth="1"/>
    <col min="8983" max="8983" width="9.5703125" style="13" customWidth="1"/>
    <col min="8984" max="8984" width="0" style="13" hidden="1" customWidth="1"/>
    <col min="8985" max="8985" width="16.5703125" style="13" customWidth="1"/>
    <col min="8986" max="9219" width="9.140625" style="13"/>
    <col min="9220" max="9220" width="6.140625" style="13" customWidth="1"/>
    <col min="9221" max="9221" width="29.42578125" style="13" customWidth="1"/>
    <col min="9222" max="9222" width="19.140625" style="13" customWidth="1"/>
    <col min="9223" max="9223" width="10.140625" style="13" customWidth="1"/>
    <col min="9224" max="9224" width="10.7109375" style="13" customWidth="1"/>
    <col min="9225" max="9225" width="0" style="13" hidden="1" customWidth="1"/>
    <col min="9226" max="9226" width="11.5703125" style="13" customWidth="1"/>
    <col min="9227" max="9227" width="11.7109375" style="13" customWidth="1"/>
    <col min="9228" max="9228" width="11.5703125" style="13" customWidth="1"/>
    <col min="9229" max="9230" width="11.7109375" style="13" customWidth="1"/>
    <col min="9231" max="9231" width="11.5703125" style="13" customWidth="1"/>
    <col min="9232" max="9236" width="0" style="13" hidden="1" customWidth="1"/>
    <col min="9237" max="9237" width="11.7109375" style="13" customWidth="1"/>
    <col min="9238" max="9238" width="11.85546875" style="13" customWidth="1"/>
    <col min="9239" max="9239" width="9.5703125" style="13" customWidth="1"/>
    <col min="9240" max="9240" width="0" style="13" hidden="1" customWidth="1"/>
    <col min="9241" max="9241" width="16.5703125" style="13" customWidth="1"/>
    <col min="9242" max="9475" width="9.140625" style="13"/>
    <col min="9476" max="9476" width="6.140625" style="13" customWidth="1"/>
    <col min="9477" max="9477" width="29.42578125" style="13" customWidth="1"/>
    <col min="9478" max="9478" width="19.140625" style="13" customWidth="1"/>
    <col min="9479" max="9479" width="10.140625" style="13" customWidth="1"/>
    <col min="9480" max="9480" width="10.7109375" style="13" customWidth="1"/>
    <col min="9481" max="9481" width="0" style="13" hidden="1" customWidth="1"/>
    <col min="9482" max="9482" width="11.5703125" style="13" customWidth="1"/>
    <col min="9483" max="9483" width="11.7109375" style="13" customWidth="1"/>
    <col min="9484" max="9484" width="11.5703125" style="13" customWidth="1"/>
    <col min="9485" max="9486" width="11.7109375" style="13" customWidth="1"/>
    <col min="9487" max="9487" width="11.5703125" style="13" customWidth="1"/>
    <col min="9488" max="9492" width="0" style="13" hidden="1" customWidth="1"/>
    <col min="9493" max="9493" width="11.7109375" style="13" customWidth="1"/>
    <col min="9494" max="9494" width="11.85546875" style="13" customWidth="1"/>
    <col min="9495" max="9495" width="9.5703125" style="13" customWidth="1"/>
    <col min="9496" max="9496" width="0" style="13" hidden="1" customWidth="1"/>
    <col min="9497" max="9497" width="16.5703125" style="13" customWidth="1"/>
    <col min="9498" max="9731" width="9.140625" style="13"/>
    <col min="9732" max="9732" width="6.140625" style="13" customWidth="1"/>
    <col min="9733" max="9733" width="29.42578125" style="13" customWidth="1"/>
    <col min="9734" max="9734" width="19.140625" style="13" customWidth="1"/>
    <col min="9735" max="9735" width="10.140625" style="13" customWidth="1"/>
    <col min="9736" max="9736" width="10.7109375" style="13" customWidth="1"/>
    <col min="9737" max="9737" width="0" style="13" hidden="1" customWidth="1"/>
    <col min="9738" max="9738" width="11.5703125" style="13" customWidth="1"/>
    <col min="9739" max="9739" width="11.7109375" style="13" customWidth="1"/>
    <col min="9740" max="9740" width="11.5703125" style="13" customWidth="1"/>
    <col min="9741" max="9742" width="11.7109375" style="13" customWidth="1"/>
    <col min="9743" max="9743" width="11.5703125" style="13" customWidth="1"/>
    <col min="9744" max="9748" width="0" style="13" hidden="1" customWidth="1"/>
    <col min="9749" max="9749" width="11.7109375" style="13" customWidth="1"/>
    <col min="9750" max="9750" width="11.85546875" style="13" customWidth="1"/>
    <col min="9751" max="9751" width="9.5703125" style="13" customWidth="1"/>
    <col min="9752" max="9752" width="0" style="13" hidden="1" customWidth="1"/>
    <col min="9753" max="9753" width="16.5703125" style="13" customWidth="1"/>
    <col min="9754" max="9987" width="9.140625" style="13"/>
    <col min="9988" max="9988" width="6.140625" style="13" customWidth="1"/>
    <col min="9989" max="9989" width="29.42578125" style="13" customWidth="1"/>
    <col min="9990" max="9990" width="19.140625" style="13" customWidth="1"/>
    <col min="9991" max="9991" width="10.140625" style="13" customWidth="1"/>
    <col min="9992" max="9992" width="10.7109375" style="13" customWidth="1"/>
    <col min="9993" max="9993" width="0" style="13" hidden="1" customWidth="1"/>
    <col min="9994" max="9994" width="11.5703125" style="13" customWidth="1"/>
    <col min="9995" max="9995" width="11.7109375" style="13" customWidth="1"/>
    <col min="9996" max="9996" width="11.5703125" style="13" customWidth="1"/>
    <col min="9997" max="9998" width="11.7109375" style="13" customWidth="1"/>
    <col min="9999" max="9999" width="11.5703125" style="13" customWidth="1"/>
    <col min="10000" max="10004" width="0" style="13" hidden="1" customWidth="1"/>
    <col min="10005" max="10005" width="11.7109375" style="13" customWidth="1"/>
    <col min="10006" max="10006" width="11.85546875" style="13" customWidth="1"/>
    <col min="10007" max="10007" width="9.5703125" style="13" customWidth="1"/>
    <col min="10008" max="10008" width="0" style="13" hidden="1" customWidth="1"/>
    <col min="10009" max="10009" width="16.5703125" style="13" customWidth="1"/>
    <col min="10010" max="10243" width="9.140625" style="13"/>
    <col min="10244" max="10244" width="6.140625" style="13" customWidth="1"/>
    <col min="10245" max="10245" width="29.42578125" style="13" customWidth="1"/>
    <col min="10246" max="10246" width="19.140625" style="13" customWidth="1"/>
    <col min="10247" max="10247" width="10.140625" style="13" customWidth="1"/>
    <col min="10248" max="10248" width="10.7109375" style="13" customWidth="1"/>
    <col min="10249" max="10249" width="0" style="13" hidden="1" customWidth="1"/>
    <col min="10250" max="10250" width="11.5703125" style="13" customWidth="1"/>
    <col min="10251" max="10251" width="11.7109375" style="13" customWidth="1"/>
    <col min="10252" max="10252" width="11.5703125" style="13" customWidth="1"/>
    <col min="10253" max="10254" width="11.7109375" style="13" customWidth="1"/>
    <col min="10255" max="10255" width="11.5703125" style="13" customWidth="1"/>
    <col min="10256" max="10260" width="0" style="13" hidden="1" customWidth="1"/>
    <col min="10261" max="10261" width="11.7109375" style="13" customWidth="1"/>
    <col min="10262" max="10262" width="11.85546875" style="13" customWidth="1"/>
    <col min="10263" max="10263" width="9.5703125" style="13" customWidth="1"/>
    <col min="10264" max="10264" width="0" style="13" hidden="1" customWidth="1"/>
    <col min="10265" max="10265" width="16.5703125" style="13" customWidth="1"/>
    <col min="10266" max="10499" width="9.140625" style="13"/>
    <col min="10500" max="10500" width="6.140625" style="13" customWidth="1"/>
    <col min="10501" max="10501" width="29.42578125" style="13" customWidth="1"/>
    <col min="10502" max="10502" width="19.140625" style="13" customWidth="1"/>
    <col min="10503" max="10503" width="10.140625" style="13" customWidth="1"/>
    <col min="10504" max="10504" width="10.7109375" style="13" customWidth="1"/>
    <col min="10505" max="10505" width="0" style="13" hidden="1" customWidth="1"/>
    <col min="10506" max="10506" width="11.5703125" style="13" customWidth="1"/>
    <col min="10507" max="10507" width="11.7109375" style="13" customWidth="1"/>
    <col min="10508" max="10508" width="11.5703125" style="13" customWidth="1"/>
    <col min="10509" max="10510" width="11.7109375" style="13" customWidth="1"/>
    <col min="10511" max="10511" width="11.5703125" style="13" customWidth="1"/>
    <col min="10512" max="10516" width="0" style="13" hidden="1" customWidth="1"/>
    <col min="10517" max="10517" width="11.7109375" style="13" customWidth="1"/>
    <col min="10518" max="10518" width="11.85546875" style="13" customWidth="1"/>
    <col min="10519" max="10519" width="9.5703125" style="13" customWidth="1"/>
    <col min="10520" max="10520" width="0" style="13" hidden="1" customWidth="1"/>
    <col min="10521" max="10521" width="16.5703125" style="13" customWidth="1"/>
    <col min="10522" max="10755" width="9.140625" style="13"/>
    <col min="10756" max="10756" width="6.140625" style="13" customWidth="1"/>
    <col min="10757" max="10757" width="29.42578125" style="13" customWidth="1"/>
    <col min="10758" max="10758" width="19.140625" style="13" customWidth="1"/>
    <col min="10759" max="10759" width="10.140625" style="13" customWidth="1"/>
    <col min="10760" max="10760" width="10.7109375" style="13" customWidth="1"/>
    <col min="10761" max="10761" width="0" style="13" hidden="1" customWidth="1"/>
    <col min="10762" max="10762" width="11.5703125" style="13" customWidth="1"/>
    <col min="10763" max="10763" width="11.7109375" style="13" customWidth="1"/>
    <col min="10764" max="10764" width="11.5703125" style="13" customWidth="1"/>
    <col min="10765" max="10766" width="11.7109375" style="13" customWidth="1"/>
    <col min="10767" max="10767" width="11.5703125" style="13" customWidth="1"/>
    <col min="10768" max="10772" width="0" style="13" hidden="1" customWidth="1"/>
    <col min="10773" max="10773" width="11.7109375" style="13" customWidth="1"/>
    <col min="10774" max="10774" width="11.85546875" style="13" customWidth="1"/>
    <col min="10775" max="10775" width="9.5703125" style="13" customWidth="1"/>
    <col min="10776" max="10776" width="0" style="13" hidden="1" customWidth="1"/>
    <col min="10777" max="10777" width="16.5703125" style="13" customWidth="1"/>
    <col min="10778" max="11011" width="9.140625" style="13"/>
    <col min="11012" max="11012" width="6.140625" style="13" customWidth="1"/>
    <col min="11013" max="11013" width="29.42578125" style="13" customWidth="1"/>
    <col min="11014" max="11014" width="19.140625" style="13" customWidth="1"/>
    <col min="11015" max="11015" width="10.140625" style="13" customWidth="1"/>
    <col min="11016" max="11016" width="10.7109375" style="13" customWidth="1"/>
    <col min="11017" max="11017" width="0" style="13" hidden="1" customWidth="1"/>
    <col min="11018" max="11018" width="11.5703125" style="13" customWidth="1"/>
    <col min="11019" max="11019" width="11.7109375" style="13" customWidth="1"/>
    <col min="11020" max="11020" width="11.5703125" style="13" customWidth="1"/>
    <col min="11021" max="11022" width="11.7109375" style="13" customWidth="1"/>
    <col min="11023" max="11023" width="11.5703125" style="13" customWidth="1"/>
    <col min="11024" max="11028" width="0" style="13" hidden="1" customWidth="1"/>
    <col min="11029" max="11029" width="11.7109375" style="13" customWidth="1"/>
    <col min="11030" max="11030" width="11.85546875" style="13" customWidth="1"/>
    <col min="11031" max="11031" width="9.5703125" style="13" customWidth="1"/>
    <col min="11032" max="11032" width="0" style="13" hidden="1" customWidth="1"/>
    <col min="11033" max="11033" width="16.5703125" style="13" customWidth="1"/>
    <col min="11034" max="11267" width="9.140625" style="13"/>
    <col min="11268" max="11268" width="6.140625" style="13" customWidth="1"/>
    <col min="11269" max="11269" width="29.42578125" style="13" customWidth="1"/>
    <col min="11270" max="11270" width="19.140625" style="13" customWidth="1"/>
    <col min="11271" max="11271" width="10.140625" style="13" customWidth="1"/>
    <col min="11272" max="11272" width="10.7109375" style="13" customWidth="1"/>
    <col min="11273" max="11273" width="0" style="13" hidden="1" customWidth="1"/>
    <col min="11274" max="11274" width="11.5703125" style="13" customWidth="1"/>
    <col min="11275" max="11275" width="11.7109375" style="13" customWidth="1"/>
    <col min="11276" max="11276" width="11.5703125" style="13" customWidth="1"/>
    <col min="11277" max="11278" width="11.7109375" style="13" customWidth="1"/>
    <col min="11279" max="11279" width="11.5703125" style="13" customWidth="1"/>
    <col min="11280" max="11284" width="0" style="13" hidden="1" customWidth="1"/>
    <col min="11285" max="11285" width="11.7109375" style="13" customWidth="1"/>
    <col min="11286" max="11286" width="11.85546875" style="13" customWidth="1"/>
    <col min="11287" max="11287" width="9.5703125" style="13" customWidth="1"/>
    <col min="11288" max="11288" width="0" style="13" hidden="1" customWidth="1"/>
    <col min="11289" max="11289" width="16.5703125" style="13" customWidth="1"/>
    <col min="11290" max="11523" width="9.140625" style="13"/>
    <col min="11524" max="11524" width="6.140625" style="13" customWidth="1"/>
    <col min="11525" max="11525" width="29.42578125" style="13" customWidth="1"/>
    <col min="11526" max="11526" width="19.140625" style="13" customWidth="1"/>
    <col min="11527" max="11527" width="10.140625" style="13" customWidth="1"/>
    <col min="11528" max="11528" width="10.7109375" style="13" customWidth="1"/>
    <col min="11529" max="11529" width="0" style="13" hidden="1" customWidth="1"/>
    <col min="11530" max="11530" width="11.5703125" style="13" customWidth="1"/>
    <col min="11531" max="11531" width="11.7109375" style="13" customWidth="1"/>
    <col min="11532" max="11532" width="11.5703125" style="13" customWidth="1"/>
    <col min="11533" max="11534" width="11.7109375" style="13" customWidth="1"/>
    <col min="11535" max="11535" width="11.5703125" style="13" customWidth="1"/>
    <col min="11536" max="11540" width="0" style="13" hidden="1" customWidth="1"/>
    <col min="11541" max="11541" width="11.7109375" style="13" customWidth="1"/>
    <col min="11542" max="11542" width="11.85546875" style="13" customWidth="1"/>
    <col min="11543" max="11543" width="9.5703125" style="13" customWidth="1"/>
    <col min="11544" max="11544" width="0" style="13" hidden="1" customWidth="1"/>
    <col min="11545" max="11545" width="16.5703125" style="13" customWidth="1"/>
    <col min="11546" max="11779" width="9.140625" style="13"/>
    <col min="11780" max="11780" width="6.140625" style="13" customWidth="1"/>
    <col min="11781" max="11781" width="29.42578125" style="13" customWidth="1"/>
    <col min="11782" max="11782" width="19.140625" style="13" customWidth="1"/>
    <col min="11783" max="11783" width="10.140625" style="13" customWidth="1"/>
    <col min="11784" max="11784" width="10.7109375" style="13" customWidth="1"/>
    <col min="11785" max="11785" width="0" style="13" hidden="1" customWidth="1"/>
    <col min="11786" max="11786" width="11.5703125" style="13" customWidth="1"/>
    <col min="11787" max="11787" width="11.7109375" style="13" customWidth="1"/>
    <col min="11788" max="11788" width="11.5703125" style="13" customWidth="1"/>
    <col min="11789" max="11790" width="11.7109375" style="13" customWidth="1"/>
    <col min="11791" max="11791" width="11.5703125" style="13" customWidth="1"/>
    <col min="11792" max="11796" width="0" style="13" hidden="1" customWidth="1"/>
    <col min="11797" max="11797" width="11.7109375" style="13" customWidth="1"/>
    <col min="11798" max="11798" width="11.85546875" style="13" customWidth="1"/>
    <col min="11799" max="11799" width="9.5703125" style="13" customWidth="1"/>
    <col min="11800" max="11800" width="0" style="13" hidden="1" customWidth="1"/>
    <col min="11801" max="11801" width="16.5703125" style="13" customWidth="1"/>
    <col min="11802" max="12035" width="9.140625" style="13"/>
    <col min="12036" max="12036" width="6.140625" style="13" customWidth="1"/>
    <col min="12037" max="12037" width="29.42578125" style="13" customWidth="1"/>
    <col min="12038" max="12038" width="19.140625" style="13" customWidth="1"/>
    <col min="12039" max="12039" width="10.140625" style="13" customWidth="1"/>
    <col min="12040" max="12040" width="10.7109375" style="13" customWidth="1"/>
    <col min="12041" max="12041" width="0" style="13" hidden="1" customWidth="1"/>
    <col min="12042" max="12042" width="11.5703125" style="13" customWidth="1"/>
    <col min="12043" max="12043" width="11.7109375" style="13" customWidth="1"/>
    <col min="12044" max="12044" width="11.5703125" style="13" customWidth="1"/>
    <col min="12045" max="12046" width="11.7109375" style="13" customWidth="1"/>
    <col min="12047" max="12047" width="11.5703125" style="13" customWidth="1"/>
    <col min="12048" max="12052" width="0" style="13" hidden="1" customWidth="1"/>
    <col min="12053" max="12053" width="11.7109375" style="13" customWidth="1"/>
    <col min="12054" max="12054" width="11.85546875" style="13" customWidth="1"/>
    <col min="12055" max="12055" width="9.5703125" style="13" customWidth="1"/>
    <col min="12056" max="12056" width="0" style="13" hidden="1" customWidth="1"/>
    <col min="12057" max="12057" width="16.5703125" style="13" customWidth="1"/>
    <col min="12058" max="12291" width="9.140625" style="13"/>
    <col min="12292" max="12292" width="6.140625" style="13" customWidth="1"/>
    <col min="12293" max="12293" width="29.42578125" style="13" customWidth="1"/>
    <col min="12294" max="12294" width="19.140625" style="13" customWidth="1"/>
    <col min="12295" max="12295" width="10.140625" style="13" customWidth="1"/>
    <col min="12296" max="12296" width="10.7109375" style="13" customWidth="1"/>
    <col min="12297" max="12297" width="0" style="13" hidden="1" customWidth="1"/>
    <col min="12298" max="12298" width="11.5703125" style="13" customWidth="1"/>
    <col min="12299" max="12299" width="11.7109375" style="13" customWidth="1"/>
    <col min="12300" max="12300" width="11.5703125" style="13" customWidth="1"/>
    <col min="12301" max="12302" width="11.7109375" style="13" customWidth="1"/>
    <col min="12303" max="12303" width="11.5703125" style="13" customWidth="1"/>
    <col min="12304" max="12308" width="0" style="13" hidden="1" customWidth="1"/>
    <col min="12309" max="12309" width="11.7109375" style="13" customWidth="1"/>
    <col min="12310" max="12310" width="11.85546875" style="13" customWidth="1"/>
    <col min="12311" max="12311" width="9.5703125" style="13" customWidth="1"/>
    <col min="12312" max="12312" width="0" style="13" hidden="1" customWidth="1"/>
    <col min="12313" max="12313" width="16.5703125" style="13" customWidth="1"/>
    <col min="12314" max="12547" width="9.140625" style="13"/>
    <col min="12548" max="12548" width="6.140625" style="13" customWidth="1"/>
    <col min="12549" max="12549" width="29.42578125" style="13" customWidth="1"/>
    <col min="12550" max="12550" width="19.140625" style="13" customWidth="1"/>
    <col min="12551" max="12551" width="10.140625" style="13" customWidth="1"/>
    <col min="12552" max="12552" width="10.7109375" style="13" customWidth="1"/>
    <col min="12553" max="12553" width="0" style="13" hidden="1" customWidth="1"/>
    <col min="12554" max="12554" width="11.5703125" style="13" customWidth="1"/>
    <col min="12555" max="12555" width="11.7109375" style="13" customWidth="1"/>
    <col min="12556" max="12556" width="11.5703125" style="13" customWidth="1"/>
    <col min="12557" max="12558" width="11.7109375" style="13" customWidth="1"/>
    <col min="12559" max="12559" width="11.5703125" style="13" customWidth="1"/>
    <col min="12560" max="12564" width="0" style="13" hidden="1" customWidth="1"/>
    <col min="12565" max="12565" width="11.7109375" style="13" customWidth="1"/>
    <col min="12566" max="12566" width="11.85546875" style="13" customWidth="1"/>
    <col min="12567" max="12567" width="9.5703125" style="13" customWidth="1"/>
    <col min="12568" max="12568" width="0" style="13" hidden="1" customWidth="1"/>
    <col min="12569" max="12569" width="16.5703125" style="13" customWidth="1"/>
    <col min="12570" max="12803" width="9.140625" style="13"/>
    <col min="12804" max="12804" width="6.140625" style="13" customWidth="1"/>
    <col min="12805" max="12805" width="29.42578125" style="13" customWidth="1"/>
    <col min="12806" max="12806" width="19.140625" style="13" customWidth="1"/>
    <col min="12807" max="12807" width="10.140625" style="13" customWidth="1"/>
    <col min="12808" max="12808" width="10.7109375" style="13" customWidth="1"/>
    <col min="12809" max="12809" width="0" style="13" hidden="1" customWidth="1"/>
    <col min="12810" max="12810" width="11.5703125" style="13" customWidth="1"/>
    <col min="12811" max="12811" width="11.7109375" style="13" customWidth="1"/>
    <col min="12812" max="12812" width="11.5703125" style="13" customWidth="1"/>
    <col min="12813" max="12814" width="11.7109375" style="13" customWidth="1"/>
    <col min="12815" max="12815" width="11.5703125" style="13" customWidth="1"/>
    <col min="12816" max="12820" width="0" style="13" hidden="1" customWidth="1"/>
    <col min="12821" max="12821" width="11.7109375" style="13" customWidth="1"/>
    <col min="12822" max="12822" width="11.85546875" style="13" customWidth="1"/>
    <col min="12823" max="12823" width="9.5703125" style="13" customWidth="1"/>
    <col min="12824" max="12824" width="0" style="13" hidden="1" customWidth="1"/>
    <col min="12825" max="12825" width="16.5703125" style="13" customWidth="1"/>
    <col min="12826" max="13059" width="9.140625" style="13"/>
    <col min="13060" max="13060" width="6.140625" style="13" customWidth="1"/>
    <col min="13061" max="13061" width="29.42578125" style="13" customWidth="1"/>
    <col min="13062" max="13062" width="19.140625" style="13" customWidth="1"/>
    <col min="13063" max="13063" width="10.140625" style="13" customWidth="1"/>
    <col min="13064" max="13064" width="10.7109375" style="13" customWidth="1"/>
    <col min="13065" max="13065" width="0" style="13" hidden="1" customWidth="1"/>
    <col min="13066" max="13066" width="11.5703125" style="13" customWidth="1"/>
    <col min="13067" max="13067" width="11.7109375" style="13" customWidth="1"/>
    <col min="13068" max="13068" width="11.5703125" style="13" customWidth="1"/>
    <col min="13069" max="13070" width="11.7109375" style="13" customWidth="1"/>
    <col min="13071" max="13071" width="11.5703125" style="13" customWidth="1"/>
    <col min="13072" max="13076" width="0" style="13" hidden="1" customWidth="1"/>
    <col min="13077" max="13077" width="11.7109375" style="13" customWidth="1"/>
    <col min="13078" max="13078" width="11.85546875" style="13" customWidth="1"/>
    <col min="13079" max="13079" width="9.5703125" style="13" customWidth="1"/>
    <col min="13080" max="13080" width="0" style="13" hidden="1" customWidth="1"/>
    <col min="13081" max="13081" width="16.5703125" style="13" customWidth="1"/>
    <col min="13082" max="13315" width="9.140625" style="13"/>
    <col min="13316" max="13316" width="6.140625" style="13" customWidth="1"/>
    <col min="13317" max="13317" width="29.42578125" style="13" customWidth="1"/>
    <col min="13318" max="13318" width="19.140625" style="13" customWidth="1"/>
    <col min="13319" max="13319" width="10.140625" style="13" customWidth="1"/>
    <col min="13320" max="13320" width="10.7109375" style="13" customWidth="1"/>
    <col min="13321" max="13321" width="0" style="13" hidden="1" customWidth="1"/>
    <col min="13322" max="13322" width="11.5703125" style="13" customWidth="1"/>
    <col min="13323" max="13323" width="11.7109375" style="13" customWidth="1"/>
    <col min="13324" max="13324" width="11.5703125" style="13" customWidth="1"/>
    <col min="13325" max="13326" width="11.7109375" style="13" customWidth="1"/>
    <col min="13327" max="13327" width="11.5703125" style="13" customWidth="1"/>
    <col min="13328" max="13332" width="0" style="13" hidden="1" customWidth="1"/>
    <col min="13333" max="13333" width="11.7109375" style="13" customWidth="1"/>
    <col min="13334" max="13334" width="11.85546875" style="13" customWidth="1"/>
    <col min="13335" max="13335" width="9.5703125" style="13" customWidth="1"/>
    <col min="13336" max="13336" width="0" style="13" hidden="1" customWidth="1"/>
    <col min="13337" max="13337" width="16.5703125" style="13" customWidth="1"/>
    <col min="13338" max="13571" width="9.140625" style="13"/>
    <col min="13572" max="13572" width="6.140625" style="13" customWidth="1"/>
    <col min="13573" max="13573" width="29.42578125" style="13" customWidth="1"/>
    <col min="13574" max="13574" width="19.140625" style="13" customWidth="1"/>
    <col min="13575" max="13575" width="10.140625" style="13" customWidth="1"/>
    <col min="13576" max="13576" width="10.7109375" style="13" customWidth="1"/>
    <col min="13577" max="13577" width="0" style="13" hidden="1" customWidth="1"/>
    <col min="13578" max="13578" width="11.5703125" style="13" customWidth="1"/>
    <col min="13579" max="13579" width="11.7109375" style="13" customWidth="1"/>
    <col min="13580" max="13580" width="11.5703125" style="13" customWidth="1"/>
    <col min="13581" max="13582" width="11.7109375" style="13" customWidth="1"/>
    <col min="13583" max="13583" width="11.5703125" style="13" customWidth="1"/>
    <col min="13584" max="13588" width="0" style="13" hidden="1" customWidth="1"/>
    <col min="13589" max="13589" width="11.7109375" style="13" customWidth="1"/>
    <col min="13590" max="13590" width="11.85546875" style="13" customWidth="1"/>
    <col min="13591" max="13591" width="9.5703125" style="13" customWidth="1"/>
    <col min="13592" max="13592" width="0" style="13" hidden="1" customWidth="1"/>
    <col min="13593" max="13593" width="16.5703125" style="13" customWidth="1"/>
    <col min="13594" max="13827" width="9.140625" style="13"/>
    <col min="13828" max="13828" width="6.140625" style="13" customWidth="1"/>
    <col min="13829" max="13829" width="29.42578125" style="13" customWidth="1"/>
    <col min="13830" max="13830" width="19.140625" style="13" customWidth="1"/>
    <col min="13831" max="13831" width="10.140625" style="13" customWidth="1"/>
    <col min="13832" max="13832" width="10.7109375" style="13" customWidth="1"/>
    <col min="13833" max="13833" width="0" style="13" hidden="1" customWidth="1"/>
    <col min="13834" max="13834" width="11.5703125" style="13" customWidth="1"/>
    <col min="13835" max="13835" width="11.7109375" style="13" customWidth="1"/>
    <col min="13836" max="13836" width="11.5703125" style="13" customWidth="1"/>
    <col min="13837" max="13838" width="11.7109375" style="13" customWidth="1"/>
    <col min="13839" max="13839" width="11.5703125" style="13" customWidth="1"/>
    <col min="13840" max="13844" width="0" style="13" hidden="1" customWidth="1"/>
    <col min="13845" max="13845" width="11.7109375" style="13" customWidth="1"/>
    <col min="13846" max="13846" width="11.85546875" style="13" customWidth="1"/>
    <col min="13847" max="13847" width="9.5703125" style="13" customWidth="1"/>
    <col min="13848" max="13848" width="0" style="13" hidden="1" customWidth="1"/>
    <col min="13849" max="13849" width="16.5703125" style="13" customWidth="1"/>
    <col min="13850" max="14083" width="9.140625" style="13"/>
    <col min="14084" max="14084" width="6.140625" style="13" customWidth="1"/>
    <col min="14085" max="14085" width="29.42578125" style="13" customWidth="1"/>
    <col min="14086" max="14086" width="19.140625" style="13" customWidth="1"/>
    <col min="14087" max="14087" width="10.140625" style="13" customWidth="1"/>
    <col min="14088" max="14088" width="10.7109375" style="13" customWidth="1"/>
    <col min="14089" max="14089" width="0" style="13" hidden="1" customWidth="1"/>
    <col min="14090" max="14090" width="11.5703125" style="13" customWidth="1"/>
    <col min="14091" max="14091" width="11.7109375" style="13" customWidth="1"/>
    <col min="14092" max="14092" width="11.5703125" style="13" customWidth="1"/>
    <col min="14093" max="14094" width="11.7109375" style="13" customWidth="1"/>
    <col min="14095" max="14095" width="11.5703125" style="13" customWidth="1"/>
    <col min="14096" max="14100" width="0" style="13" hidden="1" customWidth="1"/>
    <col min="14101" max="14101" width="11.7109375" style="13" customWidth="1"/>
    <col min="14102" max="14102" width="11.85546875" style="13" customWidth="1"/>
    <col min="14103" max="14103" width="9.5703125" style="13" customWidth="1"/>
    <col min="14104" max="14104" width="0" style="13" hidden="1" customWidth="1"/>
    <col min="14105" max="14105" width="16.5703125" style="13" customWidth="1"/>
    <col min="14106" max="14339" width="9.140625" style="13"/>
    <col min="14340" max="14340" width="6.140625" style="13" customWidth="1"/>
    <col min="14341" max="14341" width="29.42578125" style="13" customWidth="1"/>
    <col min="14342" max="14342" width="19.140625" style="13" customWidth="1"/>
    <col min="14343" max="14343" width="10.140625" style="13" customWidth="1"/>
    <col min="14344" max="14344" width="10.7109375" style="13" customWidth="1"/>
    <col min="14345" max="14345" width="0" style="13" hidden="1" customWidth="1"/>
    <col min="14346" max="14346" width="11.5703125" style="13" customWidth="1"/>
    <col min="14347" max="14347" width="11.7109375" style="13" customWidth="1"/>
    <col min="14348" max="14348" width="11.5703125" style="13" customWidth="1"/>
    <col min="14349" max="14350" width="11.7109375" style="13" customWidth="1"/>
    <col min="14351" max="14351" width="11.5703125" style="13" customWidth="1"/>
    <col min="14352" max="14356" width="0" style="13" hidden="1" customWidth="1"/>
    <col min="14357" max="14357" width="11.7109375" style="13" customWidth="1"/>
    <col min="14358" max="14358" width="11.85546875" style="13" customWidth="1"/>
    <col min="14359" max="14359" width="9.5703125" style="13" customWidth="1"/>
    <col min="14360" max="14360" width="0" style="13" hidden="1" customWidth="1"/>
    <col min="14361" max="14361" width="16.5703125" style="13" customWidth="1"/>
    <col min="14362" max="14595" width="9.140625" style="13"/>
    <col min="14596" max="14596" width="6.140625" style="13" customWidth="1"/>
    <col min="14597" max="14597" width="29.42578125" style="13" customWidth="1"/>
    <col min="14598" max="14598" width="19.140625" style="13" customWidth="1"/>
    <col min="14599" max="14599" width="10.140625" style="13" customWidth="1"/>
    <col min="14600" max="14600" width="10.7109375" style="13" customWidth="1"/>
    <col min="14601" max="14601" width="0" style="13" hidden="1" customWidth="1"/>
    <col min="14602" max="14602" width="11.5703125" style="13" customWidth="1"/>
    <col min="14603" max="14603" width="11.7109375" style="13" customWidth="1"/>
    <col min="14604" max="14604" width="11.5703125" style="13" customWidth="1"/>
    <col min="14605" max="14606" width="11.7109375" style="13" customWidth="1"/>
    <col min="14607" max="14607" width="11.5703125" style="13" customWidth="1"/>
    <col min="14608" max="14612" width="0" style="13" hidden="1" customWidth="1"/>
    <col min="14613" max="14613" width="11.7109375" style="13" customWidth="1"/>
    <col min="14614" max="14614" width="11.85546875" style="13" customWidth="1"/>
    <col min="14615" max="14615" width="9.5703125" style="13" customWidth="1"/>
    <col min="14616" max="14616" width="0" style="13" hidden="1" customWidth="1"/>
    <col min="14617" max="14617" width="16.5703125" style="13" customWidth="1"/>
    <col min="14618" max="14851" width="9.140625" style="13"/>
    <col min="14852" max="14852" width="6.140625" style="13" customWidth="1"/>
    <col min="14853" max="14853" width="29.42578125" style="13" customWidth="1"/>
    <col min="14854" max="14854" width="19.140625" style="13" customWidth="1"/>
    <col min="14855" max="14855" width="10.140625" style="13" customWidth="1"/>
    <col min="14856" max="14856" width="10.7109375" style="13" customWidth="1"/>
    <col min="14857" max="14857" width="0" style="13" hidden="1" customWidth="1"/>
    <col min="14858" max="14858" width="11.5703125" style="13" customWidth="1"/>
    <col min="14859" max="14859" width="11.7109375" style="13" customWidth="1"/>
    <col min="14860" max="14860" width="11.5703125" style="13" customWidth="1"/>
    <col min="14861" max="14862" width="11.7109375" style="13" customWidth="1"/>
    <col min="14863" max="14863" width="11.5703125" style="13" customWidth="1"/>
    <col min="14864" max="14868" width="0" style="13" hidden="1" customWidth="1"/>
    <col min="14869" max="14869" width="11.7109375" style="13" customWidth="1"/>
    <col min="14870" max="14870" width="11.85546875" style="13" customWidth="1"/>
    <col min="14871" max="14871" width="9.5703125" style="13" customWidth="1"/>
    <col min="14872" max="14872" width="0" style="13" hidden="1" customWidth="1"/>
    <col min="14873" max="14873" width="16.5703125" style="13" customWidth="1"/>
    <col min="14874" max="15107" width="9.140625" style="13"/>
    <col min="15108" max="15108" width="6.140625" style="13" customWidth="1"/>
    <col min="15109" max="15109" width="29.42578125" style="13" customWidth="1"/>
    <col min="15110" max="15110" width="19.140625" style="13" customWidth="1"/>
    <col min="15111" max="15111" width="10.140625" style="13" customWidth="1"/>
    <col min="15112" max="15112" width="10.7109375" style="13" customWidth="1"/>
    <col min="15113" max="15113" width="0" style="13" hidden="1" customWidth="1"/>
    <col min="15114" max="15114" width="11.5703125" style="13" customWidth="1"/>
    <col min="15115" max="15115" width="11.7109375" style="13" customWidth="1"/>
    <col min="15116" max="15116" width="11.5703125" style="13" customWidth="1"/>
    <col min="15117" max="15118" width="11.7109375" style="13" customWidth="1"/>
    <col min="15119" max="15119" width="11.5703125" style="13" customWidth="1"/>
    <col min="15120" max="15124" width="0" style="13" hidden="1" customWidth="1"/>
    <col min="15125" max="15125" width="11.7109375" style="13" customWidth="1"/>
    <col min="15126" max="15126" width="11.85546875" style="13" customWidth="1"/>
    <col min="15127" max="15127" width="9.5703125" style="13" customWidth="1"/>
    <col min="15128" max="15128" width="0" style="13" hidden="1" customWidth="1"/>
    <col min="15129" max="15129" width="16.5703125" style="13" customWidth="1"/>
    <col min="15130" max="15363" width="9.140625" style="13"/>
    <col min="15364" max="15364" width="6.140625" style="13" customWidth="1"/>
    <col min="15365" max="15365" width="29.42578125" style="13" customWidth="1"/>
    <col min="15366" max="15366" width="19.140625" style="13" customWidth="1"/>
    <col min="15367" max="15367" width="10.140625" style="13" customWidth="1"/>
    <col min="15368" max="15368" width="10.7109375" style="13" customWidth="1"/>
    <col min="15369" max="15369" width="0" style="13" hidden="1" customWidth="1"/>
    <col min="15370" max="15370" width="11.5703125" style="13" customWidth="1"/>
    <col min="15371" max="15371" width="11.7109375" style="13" customWidth="1"/>
    <col min="15372" max="15372" width="11.5703125" style="13" customWidth="1"/>
    <col min="15373" max="15374" width="11.7109375" style="13" customWidth="1"/>
    <col min="15375" max="15375" width="11.5703125" style="13" customWidth="1"/>
    <col min="15376" max="15380" width="0" style="13" hidden="1" customWidth="1"/>
    <col min="15381" max="15381" width="11.7109375" style="13" customWidth="1"/>
    <col min="15382" max="15382" width="11.85546875" style="13" customWidth="1"/>
    <col min="15383" max="15383" width="9.5703125" style="13" customWidth="1"/>
    <col min="15384" max="15384" width="0" style="13" hidden="1" customWidth="1"/>
    <col min="15385" max="15385" width="16.5703125" style="13" customWidth="1"/>
    <col min="15386" max="15619" width="9.140625" style="13"/>
    <col min="15620" max="15620" width="6.140625" style="13" customWidth="1"/>
    <col min="15621" max="15621" width="29.42578125" style="13" customWidth="1"/>
    <col min="15622" max="15622" width="19.140625" style="13" customWidth="1"/>
    <col min="15623" max="15623" width="10.140625" style="13" customWidth="1"/>
    <col min="15624" max="15624" width="10.7109375" style="13" customWidth="1"/>
    <col min="15625" max="15625" width="0" style="13" hidden="1" customWidth="1"/>
    <col min="15626" max="15626" width="11.5703125" style="13" customWidth="1"/>
    <col min="15627" max="15627" width="11.7109375" style="13" customWidth="1"/>
    <col min="15628" max="15628" width="11.5703125" style="13" customWidth="1"/>
    <col min="15629" max="15630" width="11.7109375" style="13" customWidth="1"/>
    <col min="15631" max="15631" width="11.5703125" style="13" customWidth="1"/>
    <col min="15632" max="15636" width="0" style="13" hidden="1" customWidth="1"/>
    <col min="15637" max="15637" width="11.7109375" style="13" customWidth="1"/>
    <col min="15638" max="15638" width="11.85546875" style="13" customWidth="1"/>
    <col min="15639" max="15639" width="9.5703125" style="13" customWidth="1"/>
    <col min="15640" max="15640" width="0" style="13" hidden="1" customWidth="1"/>
    <col min="15641" max="15641" width="16.5703125" style="13" customWidth="1"/>
    <col min="15642" max="15875" width="9.140625" style="13"/>
    <col min="15876" max="15876" width="6.140625" style="13" customWidth="1"/>
    <col min="15877" max="15877" width="29.42578125" style="13" customWidth="1"/>
    <col min="15878" max="15878" width="19.140625" style="13" customWidth="1"/>
    <col min="15879" max="15879" width="10.140625" style="13" customWidth="1"/>
    <col min="15880" max="15880" width="10.7109375" style="13" customWidth="1"/>
    <col min="15881" max="15881" width="0" style="13" hidden="1" customWidth="1"/>
    <col min="15882" max="15882" width="11.5703125" style="13" customWidth="1"/>
    <col min="15883" max="15883" width="11.7109375" style="13" customWidth="1"/>
    <col min="15884" max="15884" width="11.5703125" style="13" customWidth="1"/>
    <col min="15885" max="15886" width="11.7109375" style="13" customWidth="1"/>
    <col min="15887" max="15887" width="11.5703125" style="13" customWidth="1"/>
    <col min="15888" max="15892" width="0" style="13" hidden="1" customWidth="1"/>
    <col min="15893" max="15893" width="11.7109375" style="13" customWidth="1"/>
    <col min="15894" max="15894" width="11.85546875" style="13" customWidth="1"/>
    <col min="15895" max="15895" width="9.5703125" style="13" customWidth="1"/>
    <col min="15896" max="15896" width="0" style="13" hidden="1" customWidth="1"/>
    <col min="15897" max="15897" width="16.5703125" style="13" customWidth="1"/>
    <col min="15898" max="16131" width="9.140625" style="13"/>
    <col min="16132" max="16132" width="6.140625" style="13" customWidth="1"/>
    <col min="16133" max="16133" width="29.42578125" style="13" customWidth="1"/>
    <col min="16134" max="16134" width="19.140625" style="13" customWidth="1"/>
    <col min="16135" max="16135" width="10.140625" style="13" customWidth="1"/>
    <col min="16136" max="16136" width="10.7109375" style="13" customWidth="1"/>
    <col min="16137" max="16137" width="0" style="13" hidden="1" customWidth="1"/>
    <col min="16138" max="16138" width="11.5703125" style="13" customWidth="1"/>
    <col min="16139" max="16139" width="11.7109375" style="13" customWidth="1"/>
    <col min="16140" max="16140" width="11.5703125" style="13" customWidth="1"/>
    <col min="16141" max="16142" width="11.7109375" style="13" customWidth="1"/>
    <col min="16143" max="16143" width="11.5703125" style="13" customWidth="1"/>
    <col min="16144" max="16148" width="0" style="13" hidden="1" customWidth="1"/>
    <col min="16149" max="16149" width="11.7109375" style="13" customWidth="1"/>
    <col min="16150" max="16150" width="11.85546875" style="13" customWidth="1"/>
    <col min="16151" max="16151" width="9.5703125" style="13" customWidth="1"/>
    <col min="16152" max="16152" width="0" style="13" hidden="1" customWidth="1"/>
    <col min="16153" max="16153" width="16.5703125" style="13" customWidth="1"/>
    <col min="16154" max="16384" width="9.140625" style="13"/>
  </cols>
  <sheetData>
    <row r="1" spans="1:30" s="22" customFormat="1" ht="20.25" x14ac:dyDescent="0.3">
      <c r="A1" s="51" t="s">
        <v>64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s="22" customFormat="1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7" customFormat="1" ht="24" customHeight="1" thickBot="1" x14ac:dyDescent="0.25">
      <c r="A3" s="26"/>
      <c r="B3" s="26"/>
      <c r="C3" s="26"/>
      <c r="D3" s="84" t="s">
        <v>54</v>
      </c>
      <c r="E3" s="85">
        <f>COUNTIF(LISTA_11[E],"&gt;0")</f>
        <v>0</v>
      </c>
      <c r="F3" s="85">
        <f>SUM(LISTA_11[F])</f>
        <v>0</v>
      </c>
      <c r="G3" s="85">
        <f>SUM(LISTA_11[G])</f>
        <v>0</v>
      </c>
      <c r="H3" s="85">
        <f>SUM(LISTA_11[H])</f>
        <v>0</v>
      </c>
      <c r="I3" s="85">
        <f>SUM(LISTA_11[I])</f>
        <v>0</v>
      </c>
      <c r="J3" s="85">
        <f>SUM(LISTA_11[J])</f>
        <v>0</v>
      </c>
      <c r="K3" s="85">
        <f>SUM(LISTA_11[K])</f>
        <v>0</v>
      </c>
      <c r="L3" s="85">
        <f>SUM(LISTA_11[L])</f>
        <v>0</v>
      </c>
      <c r="M3" s="85">
        <f>SUM(LISTA_11[M])</f>
        <v>0</v>
      </c>
      <c r="N3" s="85">
        <f>SUM(LISTA_11[N])</f>
        <v>0</v>
      </c>
      <c r="O3" s="85">
        <f>SUM(LISTA_11[O])</f>
        <v>0</v>
      </c>
      <c r="P3" s="85">
        <f>SUM(LISTA_11[P])</f>
        <v>0</v>
      </c>
      <c r="Q3" s="85">
        <f>SUM(LISTA_11[Q])</f>
        <v>0</v>
      </c>
      <c r="R3" s="85">
        <f>SUM(LISTA_11[R])</f>
        <v>0</v>
      </c>
      <c r="S3" s="85">
        <f>SUM(LISTA_11[S])</f>
        <v>0</v>
      </c>
      <c r="T3" s="85">
        <f>SUM(LISTA_11[T])</f>
        <v>0</v>
      </c>
      <c r="U3" s="85">
        <f>SUM(LISTA_11[U])</f>
        <v>0</v>
      </c>
      <c r="V3" s="85">
        <f>SUM(LISTA_11[V])</f>
        <v>0</v>
      </c>
      <c r="W3" s="85">
        <f>SUM(LISTA_11[W])</f>
        <v>0</v>
      </c>
      <c r="X3" s="85">
        <f>SUM(LISTA_11[X])</f>
        <v>0</v>
      </c>
      <c r="Y3" s="85">
        <f>SUM(LISTA_11[Y])</f>
        <v>0</v>
      </c>
      <c r="Z3" s="85">
        <f>SUM(LISTA_11[Z])</f>
        <v>0</v>
      </c>
      <c r="AA3" s="85">
        <f>SUM(LISTA_11[AA])</f>
        <v>0</v>
      </c>
      <c r="AB3" s="85">
        <f>SUM(LISTA_11[AB])</f>
        <v>0</v>
      </c>
      <c r="AC3" s="85">
        <f>SUM(LISTA_11[AC])</f>
        <v>0</v>
      </c>
      <c r="AD3" s="85">
        <f>SUM(LISTA_11[AD])</f>
        <v>0</v>
      </c>
    </row>
    <row r="4" spans="1:30" s="27" customFormat="1" ht="33.75" customHeight="1" thickBot="1" x14ac:dyDescent="0.25">
      <c r="A4" s="52" t="s">
        <v>1</v>
      </c>
      <c r="B4" s="54" t="s">
        <v>2</v>
      </c>
      <c r="C4" s="56" t="s">
        <v>3</v>
      </c>
      <c r="D4" s="58" t="s">
        <v>4</v>
      </c>
      <c r="E4" s="61" t="s">
        <v>5</v>
      </c>
      <c r="F4" s="64" t="s">
        <v>6</v>
      </c>
      <c r="G4" s="67" t="s">
        <v>7</v>
      </c>
      <c r="H4" s="68"/>
      <c r="I4" s="68"/>
      <c r="J4" s="68"/>
      <c r="K4" s="68"/>
      <c r="L4" s="68"/>
      <c r="M4" s="69"/>
      <c r="N4" s="67" t="s">
        <v>8</v>
      </c>
      <c r="O4" s="68"/>
      <c r="P4" s="68"/>
      <c r="Q4" s="68"/>
      <c r="R4" s="69"/>
      <c r="S4" s="67" t="s">
        <v>9</v>
      </c>
      <c r="T4" s="68"/>
      <c r="U4" s="68"/>
      <c r="V4" s="68"/>
      <c r="W4" s="68"/>
      <c r="X4" s="69"/>
      <c r="Y4" s="70" t="s">
        <v>10</v>
      </c>
      <c r="Z4" s="71"/>
      <c r="AA4" s="72"/>
      <c r="AB4" s="67" t="s">
        <v>11</v>
      </c>
      <c r="AC4" s="69"/>
      <c r="AD4" s="73" t="s">
        <v>12</v>
      </c>
    </row>
    <row r="5" spans="1:30" s="27" customFormat="1" ht="16.5" thickBot="1" x14ac:dyDescent="0.25">
      <c r="A5" s="53"/>
      <c r="B5" s="55"/>
      <c r="C5" s="57"/>
      <c r="D5" s="59"/>
      <c r="E5" s="62"/>
      <c r="F5" s="65"/>
      <c r="G5" s="1">
        <v>150</v>
      </c>
      <c r="H5" s="2">
        <v>113</v>
      </c>
      <c r="I5" s="1">
        <v>75</v>
      </c>
      <c r="J5" s="1">
        <v>75</v>
      </c>
      <c r="K5" s="1">
        <v>38</v>
      </c>
      <c r="L5" s="3">
        <v>38</v>
      </c>
      <c r="M5" s="3">
        <v>38</v>
      </c>
      <c r="N5" s="3">
        <v>220</v>
      </c>
      <c r="O5" s="3">
        <v>165</v>
      </c>
      <c r="P5" s="3">
        <v>145</v>
      </c>
      <c r="Q5" s="1">
        <v>110</v>
      </c>
      <c r="R5" s="1">
        <v>55</v>
      </c>
      <c r="S5" s="1">
        <v>60</v>
      </c>
      <c r="T5" s="1">
        <v>45</v>
      </c>
      <c r="U5" s="1">
        <v>40</v>
      </c>
      <c r="V5" s="1">
        <v>30</v>
      </c>
      <c r="W5" s="4">
        <v>15</v>
      </c>
      <c r="X5" s="64" t="s">
        <v>13</v>
      </c>
      <c r="Y5" s="5">
        <v>30</v>
      </c>
      <c r="Z5" s="6">
        <v>15</v>
      </c>
      <c r="AA5" s="6">
        <v>15</v>
      </c>
      <c r="AB5" s="1">
        <v>10</v>
      </c>
      <c r="AC5" s="77" t="s">
        <v>14</v>
      </c>
      <c r="AD5" s="74"/>
    </row>
    <row r="6" spans="1:30" s="27" customFormat="1" ht="96" customHeight="1" thickBot="1" x14ac:dyDescent="0.25">
      <c r="A6" s="53"/>
      <c r="B6" s="55"/>
      <c r="C6" s="57"/>
      <c r="D6" s="60"/>
      <c r="E6" s="63"/>
      <c r="F6" s="66"/>
      <c r="G6" s="7" t="s">
        <v>15</v>
      </c>
      <c r="H6" s="8" t="s">
        <v>16</v>
      </c>
      <c r="I6" s="8" t="s">
        <v>17</v>
      </c>
      <c r="J6" s="8" t="s">
        <v>18</v>
      </c>
      <c r="K6" s="9" t="s">
        <v>19</v>
      </c>
      <c r="L6" s="10" t="s">
        <v>20</v>
      </c>
      <c r="M6" s="8" t="s">
        <v>21</v>
      </c>
      <c r="N6" s="10" t="s">
        <v>15</v>
      </c>
      <c r="O6" s="39" t="s">
        <v>85</v>
      </c>
      <c r="P6" s="40" t="s">
        <v>86</v>
      </c>
      <c r="Q6" s="39" t="s">
        <v>87</v>
      </c>
      <c r="R6" s="40" t="s">
        <v>88</v>
      </c>
      <c r="S6" s="10" t="s">
        <v>15</v>
      </c>
      <c r="T6" s="39" t="s">
        <v>85</v>
      </c>
      <c r="U6" s="40" t="s">
        <v>86</v>
      </c>
      <c r="V6" s="39" t="s">
        <v>87</v>
      </c>
      <c r="W6" s="40" t="s">
        <v>88</v>
      </c>
      <c r="X6" s="76"/>
      <c r="Y6" s="8" t="s">
        <v>22</v>
      </c>
      <c r="Z6" s="28" t="s">
        <v>23</v>
      </c>
      <c r="AA6" s="28" t="s">
        <v>82</v>
      </c>
      <c r="AB6" s="11" t="s">
        <v>24</v>
      </c>
      <c r="AC6" s="78"/>
      <c r="AD6" s="75"/>
    </row>
    <row r="7" spans="1:30" s="14" customFormat="1" ht="13.5" customHeight="1" x14ac:dyDescent="0.2">
      <c r="A7" s="15" t="s">
        <v>25</v>
      </c>
      <c r="B7" s="16" t="s">
        <v>26</v>
      </c>
      <c r="C7" s="17" t="s">
        <v>27</v>
      </c>
      <c r="D7" s="17" t="s">
        <v>28</v>
      </c>
      <c r="E7" s="18" t="s">
        <v>29</v>
      </c>
      <c r="F7" s="18" t="s">
        <v>30</v>
      </c>
      <c r="G7" s="18" t="s">
        <v>31</v>
      </c>
      <c r="H7" s="18" t="s">
        <v>32</v>
      </c>
      <c r="I7" s="18" t="s">
        <v>33</v>
      </c>
      <c r="J7" s="18" t="s">
        <v>34</v>
      </c>
      <c r="K7" s="18" t="s">
        <v>35</v>
      </c>
      <c r="L7" s="18" t="s">
        <v>36</v>
      </c>
      <c r="M7" s="18" t="s">
        <v>37</v>
      </c>
      <c r="N7" s="18" t="s">
        <v>38</v>
      </c>
      <c r="O7" s="18" t="s">
        <v>39</v>
      </c>
      <c r="P7" s="18" t="s">
        <v>40</v>
      </c>
      <c r="Q7" s="18" t="s">
        <v>41</v>
      </c>
      <c r="R7" s="18" t="s">
        <v>42</v>
      </c>
      <c r="S7" s="18" t="s">
        <v>43</v>
      </c>
      <c r="T7" s="18" t="s">
        <v>44</v>
      </c>
      <c r="U7" s="18" t="s">
        <v>45</v>
      </c>
      <c r="V7" s="18" t="s">
        <v>46</v>
      </c>
      <c r="W7" s="18" t="s">
        <v>47</v>
      </c>
      <c r="X7" s="18" t="s">
        <v>48</v>
      </c>
      <c r="Y7" s="18" t="s">
        <v>49</v>
      </c>
      <c r="Z7" s="18" t="s">
        <v>50</v>
      </c>
      <c r="AA7" s="18" t="s">
        <v>51</v>
      </c>
      <c r="AB7" s="18" t="s">
        <v>52</v>
      </c>
      <c r="AC7" s="18" t="s">
        <v>53</v>
      </c>
      <c r="AD7" s="19" t="s">
        <v>83</v>
      </c>
    </row>
    <row r="8" spans="1:30" x14ac:dyDescent="0.2">
      <c r="A8" s="12">
        <v>1</v>
      </c>
      <c r="B8" s="46"/>
      <c r="C8" s="45"/>
      <c r="D8" s="47"/>
      <c r="E8" s="45"/>
      <c r="F8" s="42" t="str">
        <f>IF(SUM(LISTA_11[[#This Row],[N]:[R]])&gt;0,1,"")</f>
        <v/>
      </c>
      <c r="G8" s="42"/>
      <c r="H8" s="42"/>
      <c r="I8" s="42"/>
      <c r="J8" s="42"/>
      <c r="K8" s="42"/>
      <c r="L8" s="42"/>
      <c r="M8" s="42"/>
      <c r="N8" s="42"/>
      <c r="O8" s="43"/>
      <c r="P8" s="42"/>
      <c r="Q8" s="42"/>
      <c r="R8" s="42"/>
      <c r="S8" s="42"/>
      <c r="T8" s="42"/>
      <c r="U8" s="42"/>
      <c r="V8" s="42"/>
      <c r="W8" s="42"/>
      <c r="X8" s="42" t="str">
        <f>IF(SUM(LISTA_11[[#This Row],[S]:[W]])&gt;0,1,"")</f>
        <v/>
      </c>
      <c r="Y8" s="42"/>
      <c r="Z8" s="42"/>
      <c r="AA8" s="42"/>
      <c r="AB8" s="42"/>
      <c r="AC8" s="42"/>
      <c r="AD8" s="20">
        <f>(LISTA_11[[#This Row],[G]]*$G$5)+(LISTA_11[[#This Row],[H]]*$H$5)+(LISTA_11[[#This Row],[I]]*$I$5)+(LISTA_11[[#This Row],[J]]*$J$5)+(LISTA_11[[#This Row],[K]]*$K$5)+(LISTA_11[[#This Row],[L]]*$L$5)+(LISTA_11[[#This Row],[M]]*$M$5)+(LISTA_11[[#This Row],[N]]*$N$5)+(LISTA_11[[#This Row],[O]]*$O$5)+(LISTA_11[[#This Row],[P]]*$P$5)+(LISTA_11[[#This Row],[Q]]*$Q$5)+(LISTA_11[[#This Row],[R]]*$R$5)+(LISTA_11[[#This Row],[S]]*$S$5)+(LISTA_11[[#This Row],[T]]*$T$5)+(LISTA_11[[#This Row],[U]]*$U$5)+(LISTA_11[[#This Row],[V]]*$V$5)+(LISTA_11[[#This Row],[W]]*$W$5)+(LISTA_11[[#This Row],[Z]]*$Z$5)+(LISTA_11[[#This Row],[Y]]*$Y$5)+(LISTA_11[[#This Row],[AA]]*$AA$5)+(LISTA_11[[#This Row],[AB]]*$AB$5)</f>
        <v>0</v>
      </c>
    </row>
    <row r="9" spans="1:30" x14ac:dyDescent="0.2">
      <c r="A9" s="12">
        <v>2</v>
      </c>
      <c r="B9" s="46"/>
      <c r="C9" s="45"/>
      <c r="D9" s="45"/>
      <c r="E9" s="45"/>
      <c r="F9" s="42" t="str">
        <f>IF(SUM(LISTA_11[[#This Row],[N]:[R]])&gt;0,1,"")</f>
        <v/>
      </c>
      <c r="G9" s="42"/>
      <c r="H9" s="42"/>
      <c r="I9" s="42"/>
      <c r="J9" s="42"/>
      <c r="K9" s="42"/>
      <c r="L9" s="42"/>
      <c r="M9" s="42"/>
      <c r="N9" s="42"/>
      <c r="O9" s="43"/>
      <c r="P9" s="42"/>
      <c r="Q9" s="42"/>
      <c r="R9" s="42"/>
      <c r="S9" s="42"/>
      <c r="T9" s="42"/>
      <c r="U9" s="42"/>
      <c r="V9" s="42"/>
      <c r="W9" s="42"/>
      <c r="X9" s="42" t="str">
        <f>IF(SUM(LISTA_11[[#This Row],[S]:[W]])&gt;0,1,"")</f>
        <v/>
      </c>
      <c r="Y9" s="42"/>
      <c r="Z9" s="42"/>
      <c r="AA9" s="42"/>
      <c r="AB9" s="42"/>
      <c r="AC9" s="42"/>
      <c r="AD9" s="21">
        <f>(LISTA_11[[#This Row],[G]]*$G$5)+(LISTA_11[[#This Row],[H]]*$H$5)+(LISTA_11[[#This Row],[I]]*$I$5)+(LISTA_11[[#This Row],[J]]*$J$5)+(LISTA_11[[#This Row],[K]]*$K$5)+(LISTA_11[[#This Row],[L]]*$L$5)+(LISTA_11[[#This Row],[M]]*$M$5)+(LISTA_11[[#This Row],[N]]*$N$5)+(LISTA_11[[#This Row],[O]]*$O$5)+(LISTA_11[[#This Row],[P]]*$P$5)+(LISTA_11[[#This Row],[Q]]*$Q$5)+(LISTA_11[[#This Row],[R]]*$R$5)+(LISTA_11[[#This Row],[S]]*$S$5)+(LISTA_11[[#This Row],[T]]*$T$5)+(LISTA_11[[#This Row],[U]]*$U$5)+(LISTA_11[[#This Row],[V]]*$V$5)+(LISTA_11[[#This Row],[W]]*$W$5)+(LISTA_11[[#This Row],[Z]]*$Z$5)+(LISTA_11[[#This Row],[Y]]*$Y$5)+(LISTA_11[[#This Row],[AA]]*$AA$5)+(LISTA_11[[#This Row],[AB]]*$AB$5)</f>
        <v>0</v>
      </c>
    </row>
    <row r="10" spans="1:30" x14ac:dyDescent="0.2">
      <c r="A10" s="12">
        <v>3</v>
      </c>
      <c r="B10" s="46"/>
      <c r="C10" s="45"/>
      <c r="D10" s="45"/>
      <c r="E10" s="45"/>
      <c r="F10" s="42" t="str">
        <f>IF(SUM(LISTA_11[[#This Row],[N]:[R]])&gt;0,1,"")</f>
        <v/>
      </c>
      <c r="G10" s="42"/>
      <c r="H10" s="42"/>
      <c r="I10" s="42"/>
      <c r="J10" s="42"/>
      <c r="K10" s="42"/>
      <c r="L10" s="42"/>
      <c r="M10" s="42"/>
      <c r="N10" s="42"/>
      <c r="O10" s="43"/>
      <c r="P10" s="42"/>
      <c r="Q10" s="42"/>
      <c r="R10" s="42"/>
      <c r="S10" s="42"/>
      <c r="T10" s="42"/>
      <c r="U10" s="42"/>
      <c r="V10" s="42"/>
      <c r="W10" s="42"/>
      <c r="X10" s="42" t="str">
        <f>IF(SUM(LISTA_11[[#This Row],[S]:[W]])&gt;0,1,"")</f>
        <v/>
      </c>
      <c r="Y10" s="42"/>
      <c r="Z10" s="42"/>
      <c r="AA10" s="42"/>
      <c r="AB10" s="42"/>
      <c r="AC10" s="42"/>
      <c r="AD10" s="21">
        <f>(LISTA_11[[#This Row],[G]]*$G$5)+(LISTA_11[[#This Row],[H]]*$H$5)+(LISTA_11[[#This Row],[I]]*$I$5)+(LISTA_11[[#This Row],[J]]*$J$5)+(LISTA_11[[#This Row],[K]]*$K$5)+(LISTA_11[[#This Row],[L]]*$L$5)+(LISTA_11[[#This Row],[M]]*$M$5)+(LISTA_11[[#This Row],[N]]*$N$5)+(LISTA_11[[#This Row],[O]]*$O$5)+(LISTA_11[[#This Row],[P]]*$P$5)+(LISTA_11[[#This Row],[Q]]*$Q$5)+(LISTA_11[[#This Row],[R]]*$R$5)+(LISTA_11[[#This Row],[S]]*$S$5)+(LISTA_11[[#This Row],[T]]*$T$5)+(LISTA_11[[#This Row],[U]]*$U$5)+(LISTA_11[[#This Row],[V]]*$V$5)+(LISTA_11[[#This Row],[W]]*$W$5)+(LISTA_11[[#This Row],[Z]]*$Z$5)+(LISTA_11[[#This Row],[Y]]*$Y$5)+(LISTA_11[[#This Row],[AA]]*$AA$5)+(LISTA_11[[#This Row],[AB]]*$AB$5)</f>
        <v>0</v>
      </c>
    </row>
    <row r="15" spans="1:30" x14ac:dyDescent="0.2">
      <c r="M15" s="14"/>
    </row>
  </sheetData>
  <sheetProtection formatCells="0" formatColumns="0" formatRows="0" insertColumns="0" insertRows="0" insertHyperlinks="0" deleteColumns="0" deleteRows="0" sort="0" autoFilter="0" pivotTables="0"/>
  <mergeCells count="15">
    <mergeCell ref="A1:AD1"/>
    <mergeCell ref="A4:A6"/>
    <mergeCell ref="B4:B6"/>
    <mergeCell ref="C4:C6"/>
    <mergeCell ref="D4:D6"/>
    <mergeCell ref="E4:E6"/>
    <mergeCell ref="F4:F6"/>
    <mergeCell ref="G4:M4"/>
    <mergeCell ref="N4:R4"/>
    <mergeCell ref="S4:X4"/>
    <mergeCell ref="Y4:AA4"/>
    <mergeCell ref="AB4:AC4"/>
    <mergeCell ref="AD4:AD6"/>
    <mergeCell ref="X5:X6"/>
    <mergeCell ref="AC5:AC6"/>
  </mergeCells>
  <pageMargins left="0.23622047244094491" right="0.23622047244094491" top="0.74803149606299213" bottom="0.74803149606299213" header="0.31496062992125984" footer="0.31496062992125984"/>
  <pageSetup paperSize="9" scale="51" fitToHeight="50" orientation="landscape" r:id="rId1"/>
  <headerFooter>
    <oddFooter>&amp;RStrona &amp;P z &amp;N</oddFooter>
  </headerFooter>
  <rowBreaks count="1" manualBreakCount="1">
    <brk id="2" max="16383" man="1"/>
  </rowBreak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D15"/>
  <sheetViews>
    <sheetView topLeftCell="E1" zoomScale="90" zoomScaleNormal="90" workbookViewId="0">
      <pane ySplit="6" topLeftCell="A7" activePane="bottomLeft" state="frozen"/>
      <selection pane="bottomLeft" activeCell="N6" sqref="N6:W6"/>
    </sheetView>
  </sheetViews>
  <sheetFormatPr defaultRowHeight="12.75" x14ac:dyDescent="0.2"/>
  <cols>
    <col min="1" max="1" width="4.7109375" style="13" bestFit="1" customWidth="1"/>
    <col min="2" max="2" width="9" style="13" customWidth="1"/>
    <col min="3" max="3" width="21.7109375" style="13" customWidth="1"/>
    <col min="4" max="4" width="41.42578125" style="13" customWidth="1"/>
    <col min="5" max="5" width="11.140625" style="13" customWidth="1"/>
    <col min="6" max="6" width="5.85546875" style="13" customWidth="1"/>
    <col min="7" max="22" width="7.7109375" style="13" customWidth="1"/>
    <col min="23" max="23" width="6.5703125" style="13" customWidth="1"/>
    <col min="24" max="24" width="8" style="13" customWidth="1"/>
    <col min="25" max="29" width="9.140625" style="13"/>
    <col min="30" max="30" width="11.5703125" style="13" customWidth="1"/>
    <col min="31" max="259" width="9.140625" style="13"/>
    <col min="260" max="260" width="6.140625" style="13" customWidth="1"/>
    <col min="261" max="261" width="29.42578125" style="13" customWidth="1"/>
    <col min="262" max="262" width="19.140625" style="13" customWidth="1"/>
    <col min="263" max="263" width="10.140625" style="13" customWidth="1"/>
    <col min="264" max="264" width="10.7109375" style="13" customWidth="1"/>
    <col min="265" max="265" width="0" style="13" hidden="1" customWidth="1"/>
    <col min="266" max="266" width="11.5703125" style="13" customWidth="1"/>
    <col min="267" max="267" width="11.7109375" style="13" customWidth="1"/>
    <col min="268" max="268" width="11.5703125" style="13" customWidth="1"/>
    <col min="269" max="270" width="11.7109375" style="13" customWidth="1"/>
    <col min="271" max="271" width="11.5703125" style="13" customWidth="1"/>
    <col min="272" max="276" width="0" style="13" hidden="1" customWidth="1"/>
    <col min="277" max="277" width="11.7109375" style="13" customWidth="1"/>
    <col min="278" max="278" width="11.85546875" style="13" customWidth="1"/>
    <col min="279" max="279" width="9.5703125" style="13" customWidth="1"/>
    <col min="280" max="280" width="0" style="13" hidden="1" customWidth="1"/>
    <col min="281" max="281" width="16.5703125" style="13" customWidth="1"/>
    <col min="282" max="515" width="9.140625" style="13"/>
    <col min="516" max="516" width="6.140625" style="13" customWidth="1"/>
    <col min="517" max="517" width="29.42578125" style="13" customWidth="1"/>
    <col min="518" max="518" width="19.140625" style="13" customWidth="1"/>
    <col min="519" max="519" width="10.140625" style="13" customWidth="1"/>
    <col min="520" max="520" width="10.7109375" style="13" customWidth="1"/>
    <col min="521" max="521" width="0" style="13" hidden="1" customWidth="1"/>
    <col min="522" max="522" width="11.5703125" style="13" customWidth="1"/>
    <col min="523" max="523" width="11.7109375" style="13" customWidth="1"/>
    <col min="524" max="524" width="11.5703125" style="13" customWidth="1"/>
    <col min="525" max="526" width="11.7109375" style="13" customWidth="1"/>
    <col min="527" max="527" width="11.5703125" style="13" customWidth="1"/>
    <col min="528" max="532" width="0" style="13" hidden="1" customWidth="1"/>
    <col min="533" max="533" width="11.7109375" style="13" customWidth="1"/>
    <col min="534" max="534" width="11.85546875" style="13" customWidth="1"/>
    <col min="535" max="535" width="9.5703125" style="13" customWidth="1"/>
    <col min="536" max="536" width="0" style="13" hidden="1" customWidth="1"/>
    <col min="537" max="537" width="16.5703125" style="13" customWidth="1"/>
    <col min="538" max="771" width="9.140625" style="13"/>
    <col min="772" max="772" width="6.140625" style="13" customWidth="1"/>
    <col min="773" max="773" width="29.42578125" style="13" customWidth="1"/>
    <col min="774" max="774" width="19.140625" style="13" customWidth="1"/>
    <col min="775" max="775" width="10.140625" style="13" customWidth="1"/>
    <col min="776" max="776" width="10.7109375" style="13" customWidth="1"/>
    <col min="777" max="777" width="0" style="13" hidden="1" customWidth="1"/>
    <col min="778" max="778" width="11.5703125" style="13" customWidth="1"/>
    <col min="779" max="779" width="11.7109375" style="13" customWidth="1"/>
    <col min="780" max="780" width="11.5703125" style="13" customWidth="1"/>
    <col min="781" max="782" width="11.7109375" style="13" customWidth="1"/>
    <col min="783" max="783" width="11.5703125" style="13" customWidth="1"/>
    <col min="784" max="788" width="0" style="13" hidden="1" customWidth="1"/>
    <col min="789" max="789" width="11.7109375" style="13" customWidth="1"/>
    <col min="790" max="790" width="11.85546875" style="13" customWidth="1"/>
    <col min="791" max="791" width="9.5703125" style="13" customWidth="1"/>
    <col min="792" max="792" width="0" style="13" hidden="1" customWidth="1"/>
    <col min="793" max="793" width="16.5703125" style="13" customWidth="1"/>
    <col min="794" max="1027" width="9.140625" style="13"/>
    <col min="1028" max="1028" width="6.140625" style="13" customWidth="1"/>
    <col min="1029" max="1029" width="29.42578125" style="13" customWidth="1"/>
    <col min="1030" max="1030" width="19.140625" style="13" customWidth="1"/>
    <col min="1031" max="1031" width="10.140625" style="13" customWidth="1"/>
    <col min="1032" max="1032" width="10.7109375" style="13" customWidth="1"/>
    <col min="1033" max="1033" width="0" style="13" hidden="1" customWidth="1"/>
    <col min="1034" max="1034" width="11.5703125" style="13" customWidth="1"/>
    <col min="1035" max="1035" width="11.7109375" style="13" customWidth="1"/>
    <col min="1036" max="1036" width="11.5703125" style="13" customWidth="1"/>
    <col min="1037" max="1038" width="11.7109375" style="13" customWidth="1"/>
    <col min="1039" max="1039" width="11.5703125" style="13" customWidth="1"/>
    <col min="1040" max="1044" width="0" style="13" hidden="1" customWidth="1"/>
    <col min="1045" max="1045" width="11.7109375" style="13" customWidth="1"/>
    <col min="1046" max="1046" width="11.85546875" style="13" customWidth="1"/>
    <col min="1047" max="1047" width="9.5703125" style="13" customWidth="1"/>
    <col min="1048" max="1048" width="0" style="13" hidden="1" customWidth="1"/>
    <col min="1049" max="1049" width="16.5703125" style="13" customWidth="1"/>
    <col min="1050" max="1283" width="9.140625" style="13"/>
    <col min="1284" max="1284" width="6.140625" style="13" customWidth="1"/>
    <col min="1285" max="1285" width="29.42578125" style="13" customWidth="1"/>
    <col min="1286" max="1286" width="19.140625" style="13" customWidth="1"/>
    <col min="1287" max="1287" width="10.140625" style="13" customWidth="1"/>
    <col min="1288" max="1288" width="10.7109375" style="13" customWidth="1"/>
    <col min="1289" max="1289" width="0" style="13" hidden="1" customWidth="1"/>
    <col min="1290" max="1290" width="11.5703125" style="13" customWidth="1"/>
    <col min="1291" max="1291" width="11.7109375" style="13" customWidth="1"/>
    <col min="1292" max="1292" width="11.5703125" style="13" customWidth="1"/>
    <col min="1293" max="1294" width="11.7109375" style="13" customWidth="1"/>
    <col min="1295" max="1295" width="11.5703125" style="13" customWidth="1"/>
    <col min="1296" max="1300" width="0" style="13" hidden="1" customWidth="1"/>
    <col min="1301" max="1301" width="11.7109375" style="13" customWidth="1"/>
    <col min="1302" max="1302" width="11.85546875" style="13" customWidth="1"/>
    <col min="1303" max="1303" width="9.5703125" style="13" customWidth="1"/>
    <col min="1304" max="1304" width="0" style="13" hidden="1" customWidth="1"/>
    <col min="1305" max="1305" width="16.5703125" style="13" customWidth="1"/>
    <col min="1306" max="1539" width="9.140625" style="13"/>
    <col min="1540" max="1540" width="6.140625" style="13" customWidth="1"/>
    <col min="1541" max="1541" width="29.42578125" style="13" customWidth="1"/>
    <col min="1542" max="1542" width="19.140625" style="13" customWidth="1"/>
    <col min="1543" max="1543" width="10.140625" style="13" customWidth="1"/>
    <col min="1544" max="1544" width="10.7109375" style="13" customWidth="1"/>
    <col min="1545" max="1545" width="0" style="13" hidden="1" customWidth="1"/>
    <col min="1546" max="1546" width="11.5703125" style="13" customWidth="1"/>
    <col min="1547" max="1547" width="11.7109375" style="13" customWidth="1"/>
    <col min="1548" max="1548" width="11.5703125" style="13" customWidth="1"/>
    <col min="1549" max="1550" width="11.7109375" style="13" customWidth="1"/>
    <col min="1551" max="1551" width="11.5703125" style="13" customWidth="1"/>
    <col min="1552" max="1556" width="0" style="13" hidden="1" customWidth="1"/>
    <col min="1557" max="1557" width="11.7109375" style="13" customWidth="1"/>
    <col min="1558" max="1558" width="11.85546875" style="13" customWidth="1"/>
    <col min="1559" max="1559" width="9.5703125" style="13" customWidth="1"/>
    <col min="1560" max="1560" width="0" style="13" hidden="1" customWidth="1"/>
    <col min="1561" max="1561" width="16.5703125" style="13" customWidth="1"/>
    <col min="1562" max="1795" width="9.140625" style="13"/>
    <col min="1796" max="1796" width="6.140625" style="13" customWidth="1"/>
    <col min="1797" max="1797" width="29.42578125" style="13" customWidth="1"/>
    <col min="1798" max="1798" width="19.140625" style="13" customWidth="1"/>
    <col min="1799" max="1799" width="10.140625" style="13" customWidth="1"/>
    <col min="1800" max="1800" width="10.7109375" style="13" customWidth="1"/>
    <col min="1801" max="1801" width="0" style="13" hidden="1" customWidth="1"/>
    <col min="1802" max="1802" width="11.5703125" style="13" customWidth="1"/>
    <col min="1803" max="1803" width="11.7109375" style="13" customWidth="1"/>
    <col min="1804" max="1804" width="11.5703125" style="13" customWidth="1"/>
    <col min="1805" max="1806" width="11.7109375" style="13" customWidth="1"/>
    <col min="1807" max="1807" width="11.5703125" style="13" customWidth="1"/>
    <col min="1808" max="1812" width="0" style="13" hidden="1" customWidth="1"/>
    <col min="1813" max="1813" width="11.7109375" style="13" customWidth="1"/>
    <col min="1814" max="1814" width="11.85546875" style="13" customWidth="1"/>
    <col min="1815" max="1815" width="9.5703125" style="13" customWidth="1"/>
    <col min="1816" max="1816" width="0" style="13" hidden="1" customWidth="1"/>
    <col min="1817" max="1817" width="16.5703125" style="13" customWidth="1"/>
    <col min="1818" max="2051" width="9.140625" style="13"/>
    <col min="2052" max="2052" width="6.140625" style="13" customWidth="1"/>
    <col min="2053" max="2053" width="29.42578125" style="13" customWidth="1"/>
    <col min="2054" max="2054" width="19.140625" style="13" customWidth="1"/>
    <col min="2055" max="2055" width="10.140625" style="13" customWidth="1"/>
    <col min="2056" max="2056" width="10.7109375" style="13" customWidth="1"/>
    <col min="2057" max="2057" width="0" style="13" hidden="1" customWidth="1"/>
    <col min="2058" max="2058" width="11.5703125" style="13" customWidth="1"/>
    <col min="2059" max="2059" width="11.7109375" style="13" customWidth="1"/>
    <col min="2060" max="2060" width="11.5703125" style="13" customWidth="1"/>
    <col min="2061" max="2062" width="11.7109375" style="13" customWidth="1"/>
    <col min="2063" max="2063" width="11.5703125" style="13" customWidth="1"/>
    <col min="2064" max="2068" width="0" style="13" hidden="1" customWidth="1"/>
    <col min="2069" max="2069" width="11.7109375" style="13" customWidth="1"/>
    <col min="2070" max="2070" width="11.85546875" style="13" customWidth="1"/>
    <col min="2071" max="2071" width="9.5703125" style="13" customWidth="1"/>
    <col min="2072" max="2072" width="0" style="13" hidden="1" customWidth="1"/>
    <col min="2073" max="2073" width="16.5703125" style="13" customWidth="1"/>
    <col min="2074" max="2307" width="9.140625" style="13"/>
    <col min="2308" max="2308" width="6.140625" style="13" customWidth="1"/>
    <col min="2309" max="2309" width="29.42578125" style="13" customWidth="1"/>
    <col min="2310" max="2310" width="19.140625" style="13" customWidth="1"/>
    <col min="2311" max="2311" width="10.140625" style="13" customWidth="1"/>
    <col min="2312" max="2312" width="10.7109375" style="13" customWidth="1"/>
    <col min="2313" max="2313" width="0" style="13" hidden="1" customWidth="1"/>
    <col min="2314" max="2314" width="11.5703125" style="13" customWidth="1"/>
    <col min="2315" max="2315" width="11.7109375" style="13" customWidth="1"/>
    <col min="2316" max="2316" width="11.5703125" style="13" customWidth="1"/>
    <col min="2317" max="2318" width="11.7109375" style="13" customWidth="1"/>
    <col min="2319" max="2319" width="11.5703125" style="13" customWidth="1"/>
    <col min="2320" max="2324" width="0" style="13" hidden="1" customWidth="1"/>
    <col min="2325" max="2325" width="11.7109375" style="13" customWidth="1"/>
    <col min="2326" max="2326" width="11.85546875" style="13" customWidth="1"/>
    <col min="2327" max="2327" width="9.5703125" style="13" customWidth="1"/>
    <col min="2328" max="2328" width="0" style="13" hidden="1" customWidth="1"/>
    <col min="2329" max="2329" width="16.5703125" style="13" customWidth="1"/>
    <col min="2330" max="2563" width="9.140625" style="13"/>
    <col min="2564" max="2564" width="6.140625" style="13" customWidth="1"/>
    <col min="2565" max="2565" width="29.42578125" style="13" customWidth="1"/>
    <col min="2566" max="2566" width="19.140625" style="13" customWidth="1"/>
    <col min="2567" max="2567" width="10.140625" style="13" customWidth="1"/>
    <col min="2568" max="2568" width="10.7109375" style="13" customWidth="1"/>
    <col min="2569" max="2569" width="0" style="13" hidden="1" customWidth="1"/>
    <col min="2570" max="2570" width="11.5703125" style="13" customWidth="1"/>
    <col min="2571" max="2571" width="11.7109375" style="13" customWidth="1"/>
    <col min="2572" max="2572" width="11.5703125" style="13" customWidth="1"/>
    <col min="2573" max="2574" width="11.7109375" style="13" customWidth="1"/>
    <col min="2575" max="2575" width="11.5703125" style="13" customWidth="1"/>
    <col min="2576" max="2580" width="0" style="13" hidden="1" customWidth="1"/>
    <col min="2581" max="2581" width="11.7109375" style="13" customWidth="1"/>
    <col min="2582" max="2582" width="11.85546875" style="13" customWidth="1"/>
    <col min="2583" max="2583" width="9.5703125" style="13" customWidth="1"/>
    <col min="2584" max="2584" width="0" style="13" hidden="1" customWidth="1"/>
    <col min="2585" max="2585" width="16.5703125" style="13" customWidth="1"/>
    <col min="2586" max="2819" width="9.140625" style="13"/>
    <col min="2820" max="2820" width="6.140625" style="13" customWidth="1"/>
    <col min="2821" max="2821" width="29.42578125" style="13" customWidth="1"/>
    <col min="2822" max="2822" width="19.140625" style="13" customWidth="1"/>
    <col min="2823" max="2823" width="10.140625" style="13" customWidth="1"/>
    <col min="2824" max="2824" width="10.7109375" style="13" customWidth="1"/>
    <col min="2825" max="2825" width="0" style="13" hidden="1" customWidth="1"/>
    <col min="2826" max="2826" width="11.5703125" style="13" customWidth="1"/>
    <col min="2827" max="2827" width="11.7109375" style="13" customWidth="1"/>
    <col min="2828" max="2828" width="11.5703125" style="13" customWidth="1"/>
    <col min="2829" max="2830" width="11.7109375" style="13" customWidth="1"/>
    <col min="2831" max="2831" width="11.5703125" style="13" customWidth="1"/>
    <col min="2832" max="2836" width="0" style="13" hidden="1" customWidth="1"/>
    <col min="2837" max="2837" width="11.7109375" style="13" customWidth="1"/>
    <col min="2838" max="2838" width="11.85546875" style="13" customWidth="1"/>
    <col min="2839" max="2839" width="9.5703125" style="13" customWidth="1"/>
    <col min="2840" max="2840" width="0" style="13" hidden="1" customWidth="1"/>
    <col min="2841" max="2841" width="16.5703125" style="13" customWidth="1"/>
    <col min="2842" max="3075" width="9.140625" style="13"/>
    <col min="3076" max="3076" width="6.140625" style="13" customWidth="1"/>
    <col min="3077" max="3077" width="29.42578125" style="13" customWidth="1"/>
    <col min="3078" max="3078" width="19.140625" style="13" customWidth="1"/>
    <col min="3079" max="3079" width="10.140625" style="13" customWidth="1"/>
    <col min="3080" max="3080" width="10.7109375" style="13" customWidth="1"/>
    <col min="3081" max="3081" width="0" style="13" hidden="1" customWidth="1"/>
    <col min="3082" max="3082" width="11.5703125" style="13" customWidth="1"/>
    <col min="3083" max="3083" width="11.7109375" style="13" customWidth="1"/>
    <col min="3084" max="3084" width="11.5703125" style="13" customWidth="1"/>
    <col min="3085" max="3086" width="11.7109375" style="13" customWidth="1"/>
    <col min="3087" max="3087" width="11.5703125" style="13" customWidth="1"/>
    <col min="3088" max="3092" width="0" style="13" hidden="1" customWidth="1"/>
    <col min="3093" max="3093" width="11.7109375" style="13" customWidth="1"/>
    <col min="3094" max="3094" width="11.85546875" style="13" customWidth="1"/>
    <col min="3095" max="3095" width="9.5703125" style="13" customWidth="1"/>
    <col min="3096" max="3096" width="0" style="13" hidden="1" customWidth="1"/>
    <col min="3097" max="3097" width="16.5703125" style="13" customWidth="1"/>
    <col min="3098" max="3331" width="9.140625" style="13"/>
    <col min="3332" max="3332" width="6.140625" style="13" customWidth="1"/>
    <col min="3333" max="3333" width="29.42578125" style="13" customWidth="1"/>
    <col min="3334" max="3334" width="19.140625" style="13" customWidth="1"/>
    <col min="3335" max="3335" width="10.140625" style="13" customWidth="1"/>
    <col min="3336" max="3336" width="10.7109375" style="13" customWidth="1"/>
    <col min="3337" max="3337" width="0" style="13" hidden="1" customWidth="1"/>
    <col min="3338" max="3338" width="11.5703125" style="13" customWidth="1"/>
    <col min="3339" max="3339" width="11.7109375" style="13" customWidth="1"/>
    <col min="3340" max="3340" width="11.5703125" style="13" customWidth="1"/>
    <col min="3341" max="3342" width="11.7109375" style="13" customWidth="1"/>
    <col min="3343" max="3343" width="11.5703125" style="13" customWidth="1"/>
    <col min="3344" max="3348" width="0" style="13" hidden="1" customWidth="1"/>
    <col min="3349" max="3349" width="11.7109375" style="13" customWidth="1"/>
    <col min="3350" max="3350" width="11.85546875" style="13" customWidth="1"/>
    <col min="3351" max="3351" width="9.5703125" style="13" customWidth="1"/>
    <col min="3352" max="3352" width="0" style="13" hidden="1" customWidth="1"/>
    <col min="3353" max="3353" width="16.5703125" style="13" customWidth="1"/>
    <col min="3354" max="3587" width="9.140625" style="13"/>
    <col min="3588" max="3588" width="6.140625" style="13" customWidth="1"/>
    <col min="3589" max="3589" width="29.42578125" style="13" customWidth="1"/>
    <col min="3590" max="3590" width="19.140625" style="13" customWidth="1"/>
    <col min="3591" max="3591" width="10.140625" style="13" customWidth="1"/>
    <col min="3592" max="3592" width="10.7109375" style="13" customWidth="1"/>
    <col min="3593" max="3593" width="0" style="13" hidden="1" customWidth="1"/>
    <col min="3594" max="3594" width="11.5703125" style="13" customWidth="1"/>
    <col min="3595" max="3595" width="11.7109375" style="13" customWidth="1"/>
    <col min="3596" max="3596" width="11.5703125" style="13" customWidth="1"/>
    <col min="3597" max="3598" width="11.7109375" style="13" customWidth="1"/>
    <col min="3599" max="3599" width="11.5703125" style="13" customWidth="1"/>
    <col min="3600" max="3604" width="0" style="13" hidden="1" customWidth="1"/>
    <col min="3605" max="3605" width="11.7109375" style="13" customWidth="1"/>
    <col min="3606" max="3606" width="11.85546875" style="13" customWidth="1"/>
    <col min="3607" max="3607" width="9.5703125" style="13" customWidth="1"/>
    <col min="3608" max="3608" width="0" style="13" hidden="1" customWidth="1"/>
    <col min="3609" max="3609" width="16.5703125" style="13" customWidth="1"/>
    <col min="3610" max="3843" width="9.140625" style="13"/>
    <col min="3844" max="3844" width="6.140625" style="13" customWidth="1"/>
    <col min="3845" max="3845" width="29.42578125" style="13" customWidth="1"/>
    <col min="3846" max="3846" width="19.140625" style="13" customWidth="1"/>
    <col min="3847" max="3847" width="10.140625" style="13" customWidth="1"/>
    <col min="3848" max="3848" width="10.7109375" style="13" customWidth="1"/>
    <col min="3849" max="3849" width="0" style="13" hidden="1" customWidth="1"/>
    <col min="3850" max="3850" width="11.5703125" style="13" customWidth="1"/>
    <col min="3851" max="3851" width="11.7109375" style="13" customWidth="1"/>
    <col min="3852" max="3852" width="11.5703125" style="13" customWidth="1"/>
    <col min="3853" max="3854" width="11.7109375" style="13" customWidth="1"/>
    <col min="3855" max="3855" width="11.5703125" style="13" customWidth="1"/>
    <col min="3856" max="3860" width="0" style="13" hidden="1" customWidth="1"/>
    <col min="3861" max="3861" width="11.7109375" style="13" customWidth="1"/>
    <col min="3862" max="3862" width="11.85546875" style="13" customWidth="1"/>
    <col min="3863" max="3863" width="9.5703125" style="13" customWidth="1"/>
    <col min="3864" max="3864" width="0" style="13" hidden="1" customWidth="1"/>
    <col min="3865" max="3865" width="16.5703125" style="13" customWidth="1"/>
    <col min="3866" max="4099" width="9.140625" style="13"/>
    <col min="4100" max="4100" width="6.140625" style="13" customWidth="1"/>
    <col min="4101" max="4101" width="29.42578125" style="13" customWidth="1"/>
    <col min="4102" max="4102" width="19.140625" style="13" customWidth="1"/>
    <col min="4103" max="4103" width="10.140625" style="13" customWidth="1"/>
    <col min="4104" max="4104" width="10.7109375" style="13" customWidth="1"/>
    <col min="4105" max="4105" width="0" style="13" hidden="1" customWidth="1"/>
    <col min="4106" max="4106" width="11.5703125" style="13" customWidth="1"/>
    <col min="4107" max="4107" width="11.7109375" style="13" customWidth="1"/>
    <col min="4108" max="4108" width="11.5703125" style="13" customWidth="1"/>
    <col min="4109" max="4110" width="11.7109375" style="13" customWidth="1"/>
    <col min="4111" max="4111" width="11.5703125" style="13" customWidth="1"/>
    <col min="4112" max="4116" width="0" style="13" hidden="1" customWidth="1"/>
    <col min="4117" max="4117" width="11.7109375" style="13" customWidth="1"/>
    <col min="4118" max="4118" width="11.85546875" style="13" customWidth="1"/>
    <col min="4119" max="4119" width="9.5703125" style="13" customWidth="1"/>
    <col min="4120" max="4120" width="0" style="13" hidden="1" customWidth="1"/>
    <col min="4121" max="4121" width="16.5703125" style="13" customWidth="1"/>
    <col min="4122" max="4355" width="9.140625" style="13"/>
    <col min="4356" max="4356" width="6.140625" style="13" customWidth="1"/>
    <col min="4357" max="4357" width="29.42578125" style="13" customWidth="1"/>
    <col min="4358" max="4358" width="19.140625" style="13" customWidth="1"/>
    <col min="4359" max="4359" width="10.140625" style="13" customWidth="1"/>
    <col min="4360" max="4360" width="10.7109375" style="13" customWidth="1"/>
    <col min="4361" max="4361" width="0" style="13" hidden="1" customWidth="1"/>
    <col min="4362" max="4362" width="11.5703125" style="13" customWidth="1"/>
    <col min="4363" max="4363" width="11.7109375" style="13" customWidth="1"/>
    <col min="4364" max="4364" width="11.5703125" style="13" customWidth="1"/>
    <col min="4365" max="4366" width="11.7109375" style="13" customWidth="1"/>
    <col min="4367" max="4367" width="11.5703125" style="13" customWidth="1"/>
    <col min="4368" max="4372" width="0" style="13" hidden="1" customWidth="1"/>
    <col min="4373" max="4373" width="11.7109375" style="13" customWidth="1"/>
    <col min="4374" max="4374" width="11.85546875" style="13" customWidth="1"/>
    <col min="4375" max="4375" width="9.5703125" style="13" customWidth="1"/>
    <col min="4376" max="4376" width="0" style="13" hidden="1" customWidth="1"/>
    <col min="4377" max="4377" width="16.5703125" style="13" customWidth="1"/>
    <col min="4378" max="4611" width="9.140625" style="13"/>
    <col min="4612" max="4612" width="6.140625" style="13" customWidth="1"/>
    <col min="4613" max="4613" width="29.42578125" style="13" customWidth="1"/>
    <col min="4614" max="4614" width="19.140625" style="13" customWidth="1"/>
    <col min="4615" max="4615" width="10.140625" style="13" customWidth="1"/>
    <col min="4616" max="4616" width="10.7109375" style="13" customWidth="1"/>
    <col min="4617" max="4617" width="0" style="13" hidden="1" customWidth="1"/>
    <col min="4618" max="4618" width="11.5703125" style="13" customWidth="1"/>
    <col min="4619" max="4619" width="11.7109375" style="13" customWidth="1"/>
    <col min="4620" max="4620" width="11.5703125" style="13" customWidth="1"/>
    <col min="4621" max="4622" width="11.7109375" style="13" customWidth="1"/>
    <col min="4623" max="4623" width="11.5703125" style="13" customWidth="1"/>
    <col min="4624" max="4628" width="0" style="13" hidden="1" customWidth="1"/>
    <col min="4629" max="4629" width="11.7109375" style="13" customWidth="1"/>
    <col min="4630" max="4630" width="11.85546875" style="13" customWidth="1"/>
    <col min="4631" max="4631" width="9.5703125" style="13" customWidth="1"/>
    <col min="4632" max="4632" width="0" style="13" hidden="1" customWidth="1"/>
    <col min="4633" max="4633" width="16.5703125" style="13" customWidth="1"/>
    <col min="4634" max="4867" width="9.140625" style="13"/>
    <col min="4868" max="4868" width="6.140625" style="13" customWidth="1"/>
    <col min="4869" max="4869" width="29.42578125" style="13" customWidth="1"/>
    <col min="4870" max="4870" width="19.140625" style="13" customWidth="1"/>
    <col min="4871" max="4871" width="10.140625" style="13" customWidth="1"/>
    <col min="4872" max="4872" width="10.7109375" style="13" customWidth="1"/>
    <col min="4873" max="4873" width="0" style="13" hidden="1" customWidth="1"/>
    <col min="4874" max="4874" width="11.5703125" style="13" customWidth="1"/>
    <col min="4875" max="4875" width="11.7109375" style="13" customWidth="1"/>
    <col min="4876" max="4876" width="11.5703125" style="13" customWidth="1"/>
    <col min="4877" max="4878" width="11.7109375" style="13" customWidth="1"/>
    <col min="4879" max="4879" width="11.5703125" style="13" customWidth="1"/>
    <col min="4880" max="4884" width="0" style="13" hidden="1" customWidth="1"/>
    <col min="4885" max="4885" width="11.7109375" style="13" customWidth="1"/>
    <col min="4886" max="4886" width="11.85546875" style="13" customWidth="1"/>
    <col min="4887" max="4887" width="9.5703125" style="13" customWidth="1"/>
    <col min="4888" max="4888" width="0" style="13" hidden="1" customWidth="1"/>
    <col min="4889" max="4889" width="16.5703125" style="13" customWidth="1"/>
    <col min="4890" max="5123" width="9.140625" style="13"/>
    <col min="5124" max="5124" width="6.140625" style="13" customWidth="1"/>
    <col min="5125" max="5125" width="29.42578125" style="13" customWidth="1"/>
    <col min="5126" max="5126" width="19.140625" style="13" customWidth="1"/>
    <col min="5127" max="5127" width="10.140625" style="13" customWidth="1"/>
    <col min="5128" max="5128" width="10.7109375" style="13" customWidth="1"/>
    <col min="5129" max="5129" width="0" style="13" hidden="1" customWidth="1"/>
    <col min="5130" max="5130" width="11.5703125" style="13" customWidth="1"/>
    <col min="5131" max="5131" width="11.7109375" style="13" customWidth="1"/>
    <col min="5132" max="5132" width="11.5703125" style="13" customWidth="1"/>
    <col min="5133" max="5134" width="11.7109375" style="13" customWidth="1"/>
    <col min="5135" max="5135" width="11.5703125" style="13" customWidth="1"/>
    <col min="5136" max="5140" width="0" style="13" hidden="1" customWidth="1"/>
    <col min="5141" max="5141" width="11.7109375" style="13" customWidth="1"/>
    <col min="5142" max="5142" width="11.85546875" style="13" customWidth="1"/>
    <col min="5143" max="5143" width="9.5703125" style="13" customWidth="1"/>
    <col min="5144" max="5144" width="0" style="13" hidden="1" customWidth="1"/>
    <col min="5145" max="5145" width="16.5703125" style="13" customWidth="1"/>
    <col min="5146" max="5379" width="9.140625" style="13"/>
    <col min="5380" max="5380" width="6.140625" style="13" customWidth="1"/>
    <col min="5381" max="5381" width="29.42578125" style="13" customWidth="1"/>
    <col min="5382" max="5382" width="19.140625" style="13" customWidth="1"/>
    <col min="5383" max="5383" width="10.140625" style="13" customWidth="1"/>
    <col min="5384" max="5384" width="10.7109375" style="13" customWidth="1"/>
    <col min="5385" max="5385" width="0" style="13" hidden="1" customWidth="1"/>
    <col min="5386" max="5386" width="11.5703125" style="13" customWidth="1"/>
    <col min="5387" max="5387" width="11.7109375" style="13" customWidth="1"/>
    <col min="5388" max="5388" width="11.5703125" style="13" customWidth="1"/>
    <col min="5389" max="5390" width="11.7109375" style="13" customWidth="1"/>
    <col min="5391" max="5391" width="11.5703125" style="13" customWidth="1"/>
    <col min="5392" max="5396" width="0" style="13" hidden="1" customWidth="1"/>
    <col min="5397" max="5397" width="11.7109375" style="13" customWidth="1"/>
    <col min="5398" max="5398" width="11.85546875" style="13" customWidth="1"/>
    <col min="5399" max="5399" width="9.5703125" style="13" customWidth="1"/>
    <col min="5400" max="5400" width="0" style="13" hidden="1" customWidth="1"/>
    <col min="5401" max="5401" width="16.5703125" style="13" customWidth="1"/>
    <col min="5402" max="5635" width="9.140625" style="13"/>
    <col min="5636" max="5636" width="6.140625" style="13" customWidth="1"/>
    <col min="5637" max="5637" width="29.42578125" style="13" customWidth="1"/>
    <col min="5638" max="5638" width="19.140625" style="13" customWidth="1"/>
    <col min="5639" max="5639" width="10.140625" style="13" customWidth="1"/>
    <col min="5640" max="5640" width="10.7109375" style="13" customWidth="1"/>
    <col min="5641" max="5641" width="0" style="13" hidden="1" customWidth="1"/>
    <col min="5642" max="5642" width="11.5703125" style="13" customWidth="1"/>
    <col min="5643" max="5643" width="11.7109375" style="13" customWidth="1"/>
    <col min="5644" max="5644" width="11.5703125" style="13" customWidth="1"/>
    <col min="5645" max="5646" width="11.7109375" style="13" customWidth="1"/>
    <col min="5647" max="5647" width="11.5703125" style="13" customWidth="1"/>
    <col min="5648" max="5652" width="0" style="13" hidden="1" customWidth="1"/>
    <col min="5653" max="5653" width="11.7109375" style="13" customWidth="1"/>
    <col min="5654" max="5654" width="11.85546875" style="13" customWidth="1"/>
    <col min="5655" max="5655" width="9.5703125" style="13" customWidth="1"/>
    <col min="5656" max="5656" width="0" style="13" hidden="1" customWidth="1"/>
    <col min="5657" max="5657" width="16.5703125" style="13" customWidth="1"/>
    <col min="5658" max="5891" width="9.140625" style="13"/>
    <col min="5892" max="5892" width="6.140625" style="13" customWidth="1"/>
    <col min="5893" max="5893" width="29.42578125" style="13" customWidth="1"/>
    <col min="5894" max="5894" width="19.140625" style="13" customWidth="1"/>
    <col min="5895" max="5895" width="10.140625" style="13" customWidth="1"/>
    <col min="5896" max="5896" width="10.7109375" style="13" customWidth="1"/>
    <col min="5897" max="5897" width="0" style="13" hidden="1" customWidth="1"/>
    <col min="5898" max="5898" width="11.5703125" style="13" customWidth="1"/>
    <col min="5899" max="5899" width="11.7109375" style="13" customWidth="1"/>
    <col min="5900" max="5900" width="11.5703125" style="13" customWidth="1"/>
    <col min="5901" max="5902" width="11.7109375" style="13" customWidth="1"/>
    <col min="5903" max="5903" width="11.5703125" style="13" customWidth="1"/>
    <col min="5904" max="5908" width="0" style="13" hidden="1" customWidth="1"/>
    <col min="5909" max="5909" width="11.7109375" style="13" customWidth="1"/>
    <col min="5910" max="5910" width="11.85546875" style="13" customWidth="1"/>
    <col min="5911" max="5911" width="9.5703125" style="13" customWidth="1"/>
    <col min="5912" max="5912" width="0" style="13" hidden="1" customWidth="1"/>
    <col min="5913" max="5913" width="16.5703125" style="13" customWidth="1"/>
    <col min="5914" max="6147" width="9.140625" style="13"/>
    <col min="6148" max="6148" width="6.140625" style="13" customWidth="1"/>
    <col min="6149" max="6149" width="29.42578125" style="13" customWidth="1"/>
    <col min="6150" max="6150" width="19.140625" style="13" customWidth="1"/>
    <col min="6151" max="6151" width="10.140625" style="13" customWidth="1"/>
    <col min="6152" max="6152" width="10.7109375" style="13" customWidth="1"/>
    <col min="6153" max="6153" width="0" style="13" hidden="1" customWidth="1"/>
    <col min="6154" max="6154" width="11.5703125" style="13" customWidth="1"/>
    <col min="6155" max="6155" width="11.7109375" style="13" customWidth="1"/>
    <col min="6156" max="6156" width="11.5703125" style="13" customWidth="1"/>
    <col min="6157" max="6158" width="11.7109375" style="13" customWidth="1"/>
    <col min="6159" max="6159" width="11.5703125" style="13" customWidth="1"/>
    <col min="6160" max="6164" width="0" style="13" hidden="1" customWidth="1"/>
    <col min="6165" max="6165" width="11.7109375" style="13" customWidth="1"/>
    <col min="6166" max="6166" width="11.85546875" style="13" customWidth="1"/>
    <col min="6167" max="6167" width="9.5703125" style="13" customWidth="1"/>
    <col min="6168" max="6168" width="0" style="13" hidden="1" customWidth="1"/>
    <col min="6169" max="6169" width="16.5703125" style="13" customWidth="1"/>
    <col min="6170" max="6403" width="9.140625" style="13"/>
    <col min="6404" max="6404" width="6.140625" style="13" customWidth="1"/>
    <col min="6405" max="6405" width="29.42578125" style="13" customWidth="1"/>
    <col min="6406" max="6406" width="19.140625" style="13" customWidth="1"/>
    <col min="6407" max="6407" width="10.140625" style="13" customWidth="1"/>
    <col min="6408" max="6408" width="10.7109375" style="13" customWidth="1"/>
    <col min="6409" max="6409" width="0" style="13" hidden="1" customWidth="1"/>
    <col min="6410" max="6410" width="11.5703125" style="13" customWidth="1"/>
    <col min="6411" max="6411" width="11.7109375" style="13" customWidth="1"/>
    <col min="6412" max="6412" width="11.5703125" style="13" customWidth="1"/>
    <col min="6413" max="6414" width="11.7109375" style="13" customWidth="1"/>
    <col min="6415" max="6415" width="11.5703125" style="13" customWidth="1"/>
    <col min="6416" max="6420" width="0" style="13" hidden="1" customWidth="1"/>
    <col min="6421" max="6421" width="11.7109375" style="13" customWidth="1"/>
    <col min="6422" max="6422" width="11.85546875" style="13" customWidth="1"/>
    <col min="6423" max="6423" width="9.5703125" style="13" customWidth="1"/>
    <col min="6424" max="6424" width="0" style="13" hidden="1" customWidth="1"/>
    <col min="6425" max="6425" width="16.5703125" style="13" customWidth="1"/>
    <col min="6426" max="6659" width="9.140625" style="13"/>
    <col min="6660" max="6660" width="6.140625" style="13" customWidth="1"/>
    <col min="6661" max="6661" width="29.42578125" style="13" customWidth="1"/>
    <col min="6662" max="6662" width="19.140625" style="13" customWidth="1"/>
    <col min="6663" max="6663" width="10.140625" style="13" customWidth="1"/>
    <col min="6664" max="6664" width="10.7109375" style="13" customWidth="1"/>
    <col min="6665" max="6665" width="0" style="13" hidden="1" customWidth="1"/>
    <col min="6666" max="6666" width="11.5703125" style="13" customWidth="1"/>
    <col min="6667" max="6667" width="11.7109375" style="13" customWidth="1"/>
    <col min="6668" max="6668" width="11.5703125" style="13" customWidth="1"/>
    <col min="6669" max="6670" width="11.7109375" style="13" customWidth="1"/>
    <col min="6671" max="6671" width="11.5703125" style="13" customWidth="1"/>
    <col min="6672" max="6676" width="0" style="13" hidden="1" customWidth="1"/>
    <col min="6677" max="6677" width="11.7109375" style="13" customWidth="1"/>
    <col min="6678" max="6678" width="11.85546875" style="13" customWidth="1"/>
    <col min="6679" max="6679" width="9.5703125" style="13" customWidth="1"/>
    <col min="6680" max="6680" width="0" style="13" hidden="1" customWidth="1"/>
    <col min="6681" max="6681" width="16.5703125" style="13" customWidth="1"/>
    <col min="6682" max="6915" width="9.140625" style="13"/>
    <col min="6916" max="6916" width="6.140625" style="13" customWidth="1"/>
    <col min="6917" max="6917" width="29.42578125" style="13" customWidth="1"/>
    <col min="6918" max="6918" width="19.140625" style="13" customWidth="1"/>
    <col min="6919" max="6919" width="10.140625" style="13" customWidth="1"/>
    <col min="6920" max="6920" width="10.7109375" style="13" customWidth="1"/>
    <col min="6921" max="6921" width="0" style="13" hidden="1" customWidth="1"/>
    <col min="6922" max="6922" width="11.5703125" style="13" customWidth="1"/>
    <col min="6923" max="6923" width="11.7109375" style="13" customWidth="1"/>
    <col min="6924" max="6924" width="11.5703125" style="13" customWidth="1"/>
    <col min="6925" max="6926" width="11.7109375" style="13" customWidth="1"/>
    <col min="6927" max="6927" width="11.5703125" style="13" customWidth="1"/>
    <col min="6928" max="6932" width="0" style="13" hidden="1" customWidth="1"/>
    <col min="6933" max="6933" width="11.7109375" style="13" customWidth="1"/>
    <col min="6934" max="6934" width="11.85546875" style="13" customWidth="1"/>
    <col min="6935" max="6935" width="9.5703125" style="13" customWidth="1"/>
    <col min="6936" max="6936" width="0" style="13" hidden="1" customWidth="1"/>
    <col min="6937" max="6937" width="16.5703125" style="13" customWidth="1"/>
    <col min="6938" max="7171" width="9.140625" style="13"/>
    <col min="7172" max="7172" width="6.140625" style="13" customWidth="1"/>
    <col min="7173" max="7173" width="29.42578125" style="13" customWidth="1"/>
    <col min="7174" max="7174" width="19.140625" style="13" customWidth="1"/>
    <col min="7175" max="7175" width="10.140625" style="13" customWidth="1"/>
    <col min="7176" max="7176" width="10.7109375" style="13" customWidth="1"/>
    <col min="7177" max="7177" width="0" style="13" hidden="1" customWidth="1"/>
    <col min="7178" max="7178" width="11.5703125" style="13" customWidth="1"/>
    <col min="7179" max="7179" width="11.7109375" style="13" customWidth="1"/>
    <col min="7180" max="7180" width="11.5703125" style="13" customWidth="1"/>
    <col min="7181" max="7182" width="11.7109375" style="13" customWidth="1"/>
    <col min="7183" max="7183" width="11.5703125" style="13" customWidth="1"/>
    <col min="7184" max="7188" width="0" style="13" hidden="1" customWidth="1"/>
    <col min="7189" max="7189" width="11.7109375" style="13" customWidth="1"/>
    <col min="7190" max="7190" width="11.85546875" style="13" customWidth="1"/>
    <col min="7191" max="7191" width="9.5703125" style="13" customWidth="1"/>
    <col min="7192" max="7192" width="0" style="13" hidden="1" customWidth="1"/>
    <col min="7193" max="7193" width="16.5703125" style="13" customWidth="1"/>
    <col min="7194" max="7427" width="9.140625" style="13"/>
    <col min="7428" max="7428" width="6.140625" style="13" customWidth="1"/>
    <col min="7429" max="7429" width="29.42578125" style="13" customWidth="1"/>
    <col min="7430" max="7430" width="19.140625" style="13" customWidth="1"/>
    <col min="7431" max="7431" width="10.140625" style="13" customWidth="1"/>
    <col min="7432" max="7432" width="10.7109375" style="13" customWidth="1"/>
    <col min="7433" max="7433" width="0" style="13" hidden="1" customWidth="1"/>
    <col min="7434" max="7434" width="11.5703125" style="13" customWidth="1"/>
    <col min="7435" max="7435" width="11.7109375" style="13" customWidth="1"/>
    <col min="7436" max="7436" width="11.5703125" style="13" customWidth="1"/>
    <col min="7437" max="7438" width="11.7109375" style="13" customWidth="1"/>
    <col min="7439" max="7439" width="11.5703125" style="13" customWidth="1"/>
    <col min="7440" max="7444" width="0" style="13" hidden="1" customWidth="1"/>
    <col min="7445" max="7445" width="11.7109375" style="13" customWidth="1"/>
    <col min="7446" max="7446" width="11.85546875" style="13" customWidth="1"/>
    <col min="7447" max="7447" width="9.5703125" style="13" customWidth="1"/>
    <col min="7448" max="7448" width="0" style="13" hidden="1" customWidth="1"/>
    <col min="7449" max="7449" width="16.5703125" style="13" customWidth="1"/>
    <col min="7450" max="7683" width="9.140625" style="13"/>
    <col min="7684" max="7684" width="6.140625" style="13" customWidth="1"/>
    <col min="7685" max="7685" width="29.42578125" style="13" customWidth="1"/>
    <col min="7686" max="7686" width="19.140625" style="13" customWidth="1"/>
    <col min="7687" max="7687" width="10.140625" style="13" customWidth="1"/>
    <col min="7688" max="7688" width="10.7109375" style="13" customWidth="1"/>
    <col min="7689" max="7689" width="0" style="13" hidden="1" customWidth="1"/>
    <col min="7690" max="7690" width="11.5703125" style="13" customWidth="1"/>
    <col min="7691" max="7691" width="11.7109375" style="13" customWidth="1"/>
    <col min="7692" max="7692" width="11.5703125" style="13" customWidth="1"/>
    <col min="7693" max="7694" width="11.7109375" style="13" customWidth="1"/>
    <col min="7695" max="7695" width="11.5703125" style="13" customWidth="1"/>
    <col min="7696" max="7700" width="0" style="13" hidden="1" customWidth="1"/>
    <col min="7701" max="7701" width="11.7109375" style="13" customWidth="1"/>
    <col min="7702" max="7702" width="11.85546875" style="13" customWidth="1"/>
    <col min="7703" max="7703" width="9.5703125" style="13" customWidth="1"/>
    <col min="7704" max="7704" width="0" style="13" hidden="1" customWidth="1"/>
    <col min="7705" max="7705" width="16.5703125" style="13" customWidth="1"/>
    <col min="7706" max="7939" width="9.140625" style="13"/>
    <col min="7940" max="7940" width="6.140625" style="13" customWidth="1"/>
    <col min="7941" max="7941" width="29.42578125" style="13" customWidth="1"/>
    <col min="7942" max="7942" width="19.140625" style="13" customWidth="1"/>
    <col min="7943" max="7943" width="10.140625" style="13" customWidth="1"/>
    <col min="7944" max="7944" width="10.7109375" style="13" customWidth="1"/>
    <col min="7945" max="7945" width="0" style="13" hidden="1" customWidth="1"/>
    <col min="7946" max="7946" width="11.5703125" style="13" customWidth="1"/>
    <col min="7947" max="7947" width="11.7109375" style="13" customWidth="1"/>
    <col min="7948" max="7948" width="11.5703125" style="13" customWidth="1"/>
    <col min="7949" max="7950" width="11.7109375" style="13" customWidth="1"/>
    <col min="7951" max="7951" width="11.5703125" style="13" customWidth="1"/>
    <col min="7952" max="7956" width="0" style="13" hidden="1" customWidth="1"/>
    <col min="7957" max="7957" width="11.7109375" style="13" customWidth="1"/>
    <col min="7958" max="7958" width="11.85546875" style="13" customWidth="1"/>
    <col min="7959" max="7959" width="9.5703125" style="13" customWidth="1"/>
    <col min="7960" max="7960" width="0" style="13" hidden="1" customWidth="1"/>
    <col min="7961" max="7961" width="16.5703125" style="13" customWidth="1"/>
    <col min="7962" max="8195" width="9.140625" style="13"/>
    <col min="8196" max="8196" width="6.140625" style="13" customWidth="1"/>
    <col min="8197" max="8197" width="29.42578125" style="13" customWidth="1"/>
    <col min="8198" max="8198" width="19.140625" style="13" customWidth="1"/>
    <col min="8199" max="8199" width="10.140625" style="13" customWidth="1"/>
    <col min="8200" max="8200" width="10.7109375" style="13" customWidth="1"/>
    <col min="8201" max="8201" width="0" style="13" hidden="1" customWidth="1"/>
    <col min="8202" max="8202" width="11.5703125" style="13" customWidth="1"/>
    <col min="8203" max="8203" width="11.7109375" style="13" customWidth="1"/>
    <col min="8204" max="8204" width="11.5703125" style="13" customWidth="1"/>
    <col min="8205" max="8206" width="11.7109375" style="13" customWidth="1"/>
    <col min="8207" max="8207" width="11.5703125" style="13" customWidth="1"/>
    <col min="8208" max="8212" width="0" style="13" hidden="1" customWidth="1"/>
    <col min="8213" max="8213" width="11.7109375" style="13" customWidth="1"/>
    <col min="8214" max="8214" width="11.85546875" style="13" customWidth="1"/>
    <col min="8215" max="8215" width="9.5703125" style="13" customWidth="1"/>
    <col min="8216" max="8216" width="0" style="13" hidden="1" customWidth="1"/>
    <col min="8217" max="8217" width="16.5703125" style="13" customWidth="1"/>
    <col min="8218" max="8451" width="9.140625" style="13"/>
    <col min="8452" max="8452" width="6.140625" style="13" customWidth="1"/>
    <col min="8453" max="8453" width="29.42578125" style="13" customWidth="1"/>
    <col min="8454" max="8454" width="19.140625" style="13" customWidth="1"/>
    <col min="8455" max="8455" width="10.140625" style="13" customWidth="1"/>
    <col min="8456" max="8456" width="10.7109375" style="13" customWidth="1"/>
    <col min="8457" max="8457" width="0" style="13" hidden="1" customWidth="1"/>
    <col min="8458" max="8458" width="11.5703125" style="13" customWidth="1"/>
    <col min="8459" max="8459" width="11.7109375" style="13" customWidth="1"/>
    <col min="8460" max="8460" width="11.5703125" style="13" customWidth="1"/>
    <col min="8461" max="8462" width="11.7109375" style="13" customWidth="1"/>
    <col min="8463" max="8463" width="11.5703125" style="13" customWidth="1"/>
    <col min="8464" max="8468" width="0" style="13" hidden="1" customWidth="1"/>
    <col min="8469" max="8469" width="11.7109375" style="13" customWidth="1"/>
    <col min="8470" max="8470" width="11.85546875" style="13" customWidth="1"/>
    <col min="8471" max="8471" width="9.5703125" style="13" customWidth="1"/>
    <col min="8472" max="8472" width="0" style="13" hidden="1" customWidth="1"/>
    <col min="8473" max="8473" width="16.5703125" style="13" customWidth="1"/>
    <col min="8474" max="8707" width="9.140625" style="13"/>
    <col min="8708" max="8708" width="6.140625" style="13" customWidth="1"/>
    <col min="8709" max="8709" width="29.42578125" style="13" customWidth="1"/>
    <col min="8710" max="8710" width="19.140625" style="13" customWidth="1"/>
    <col min="8711" max="8711" width="10.140625" style="13" customWidth="1"/>
    <col min="8712" max="8712" width="10.7109375" style="13" customWidth="1"/>
    <col min="8713" max="8713" width="0" style="13" hidden="1" customWidth="1"/>
    <col min="8714" max="8714" width="11.5703125" style="13" customWidth="1"/>
    <col min="8715" max="8715" width="11.7109375" style="13" customWidth="1"/>
    <col min="8716" max="8716" width="11.5703125" style="13" customWidth="1"/>
    <col min="8717" max="8718" width="11.7109375" style="13" customWidth="1"/>
    <col min="8719" max="8719" width="11.5703125" style="13" customWidth="1"/>
    <col min="8720" max="8724" width="0" style="13" hidden="1" customWidth="1"/>
    <col min="8725" max="8725" width="11.7109375" style="13" customWidth="1"/>
    <col min="8726" max="8726" width="11.85546875" style="13" customWidth="1"/>
    <col min="8727" max="8727" width="9.5703125" style="13" customWidth="1"/>
    <col min="8728" max="8728" width="0" style="13" hidden="1" customWidth="1"/>
    <col min="8729" max="8729" width="16.5703125" style="13" customWidth="1"/>
    <col min="8730" max="8963" width="9.140625" style="13"/>
    <col min="8964" max="8964" width="6.140625" style="13" customWidth="1"/>
    <col min="8965" max="8965" width="29.42578125" style="13" customWidth="1"/>
    <col min="8966" max="8966" width="19.140625" style="13" customWidth="1"/>
    <col min="8967" max="8967" width="10.140625" style="13" customWidth="1"/>
    <col min="8968" max="8968" width="10.7109375" style="13" customWidth="1"/>
    <col min="8969" max="8969" width="0" style="13" hidden="1" customWidth="1"/>
    <col min="8970" max="8970" width="11.5703125" style="13" customWidth="1"/>
    <col min="8971" max="8971" width="11.7109375" style="13" customWidth="1"/>
    <col min="8972" max="8972" width="11.5703125" style="13" customWidth="1"/>
    <col min="8973" max="8974" width="11.7109375" style="13" customWidth="1"/>
    <col min="8975" max="8975" width="11.5703125" style="13" customWidth="1"/>
    <col min="8976" max="8980" width="0" style="13" hidden="1" customWidth="1"/>
    <col min="8981" max="8981" width="11.7109375" style="13" customWidth="1"/>
    <col min="8982" max="8982" width="11.85546875" style="13" customWidth="1"/>
    <col min="8983" max="8983" width="9.5703125" style="13" customWidth="1"/>
    <col min="8984" max="8984" width="0" style="13" hidden="1" customWidth="1"/>
    <col min="8985" max="8985" width="16.5703125" style="13" customWidth="1"/>
    <col min="8986" max="9219" width="9.140625" style="13"/>
    <col min="9220" max="9220" width="6.140625" style="13" customWidth="1"/>
    <col min="9221" max="9221" width="29.42578125" style="13" customWidth="1"/>
    <col min="9222" max="9222" width="19.140625" style="13" customWidth="1"/>
    <col min="9223" max="9223" width="10.140625" style="13" customWidth="1"/>
    <col min="9224" max="9224" width="10.7109375" style="13" customWidth="1"/>
    <col min="9225" max="9225" width="0" style="13" hidden="1" customWidth="1"/>
    <col min="9226" max="9226" width="11.5703125" style="13" customWidth="1"/>
    <col min="9227" max="9227" width="11.7109375" style="13" customWidth="1"/>
    <col min="9228" max="9228" width="11.5703125" style="13" customWidth="1"/>
    <col min="9229" max="9230" width="11.7109375" style="13" customWidth="1"/>
    <col min="9231" max="9231" width="11.5703125" style="13" customWidth="1"/>
    <col min="9232" max="9236" width="0" style="13" hidden="1" customWidth="1"/>
    <col min="9237" max="9237" width="11.7109375" style="13" customWidth="1"/>
    <col min="9238" max="9238" width="11.85546875" style="13" customWidth="1"/>
    <col min="9239" max="9239" width="9.5703125" style="13" customWidth="1"/>
    <col min="9240" max="9240" width="0" style="13" hidden="1" customWidth="1"/>
    <col min="9241" max="9241" width="16.5703125" style="13" customWidth="1"/>
    <col min="9242" max="9475" width="9.140625" style="13"/>
    <col min="9476" max="9476" width="6.140625" style="13" customWidth="1"/>
    <col min="9477" max="9477" width="29.42578125" style="13" customWidth="1"/>
    <col min="9478" max="9478" width="19.140625" style="13" customWidth="1"/>
    <col min="9479" max="9479" width="10.140625" style="13" customWidth="1"/>
    <col min="9480" max="9480" width="10.7109375" style="13" customWidth="1"/>
    <col min="9481" max="9481" width="0" style="13" hidden="1" customWidth="1"/>
    <col min="9482" max="9482" width="11.5703125" style="13" customWidth="1"/>
    <col min="9483" max="9483" width="11.7109375" style="13" customWidth="1"/>
    <col min="9484" max="9484" width="11.5703125" style="13" customWidth="1"/>
    <col min="9485" max="9486" width="11.7109375" style="13" customWidth="1"/>
    <col min="9487" max="9487" width="11.5703125" style="13" customWidth="1"/>
    <col min="9488" max="9492" width="0" style="13" hidden="1" customWidth="1"/>
    <col min="9493" max="9493" width="11.7109375" style="13" customWidth="1"/>
    <col min="9494" max="9494" width="11.85546875" style="13" customWidth="1"/>
    <col min="9495" max="9495" width="9.5703125" style="13" customWidth="1"/>
    <col min="9496" max="9496" width="0" style="13" hidden="1" customWidth="1"/>
    <col min="9497" max="9497" width="16.5703125" style="13" customWidth="1"/>
    <col min="9498" max="9731" width="9.140625" style="13"/>
    <col min="9732" max="9732" width="6.140625" style="13" customWidth="1"/>
    <col min="9733" max="9733" width="29.42578125" style="13" customWidth="1"/>
    <col min="9734" max="9734" width="19.140625" style="13" customWidth="1"/>
    <col min="9735" max="9735" width="10.140625" style="13" customWidth="1"/>
    <col min="9736" max="9736" width="10.7109375" style="13" customWidth="1"/>
    <col min="9737" max="9737" width="0" style="13" hidden="1" customWidth="1"/>
    <col min="9738" max="9738" width="11.5703125" style="13" customWidth="1"/>
    <col min="9739" max="9739" width="11.7109375" style="13" customWidth="1"/>
    <col min="9740" max="9740" width="11.5703125" style="13" customWidth="1"/>
    <col min="9741" max="9742" width="11.7109375" style="13" customWidth="1"/>
    <col min="9743" max="9743" width="11.5703125" style="13" customWidth="1"/>
    <col min="9744" max="9748" width="0" style="13" hidden="1" customWidth="1"/>
    <col min="9749" max="9749" width="11.7109375" style="13" customWidth="1"/>
    <col min="9750" max="9750" width="11.85546875" style="13" customWidth="1"/>
    <col min="9751" max="9751" width="9.5703125" style="13" customWidth="1"/>
    <col min="9752" max="9752" width="0" style="13" hidden="1" customWidth="1"/>
    <col min="9753" max="9753" width="16.5703125" style="13" customWidth="1"/>
    <col min="9754" max="9987" width="9.140625" style="13"/>
    <col min="9988" max="9988" width="6.140625" style="13" customWidth="1"/>
    <col min="9989" max="9989" width="29.42578125" style="13" customWidth="1"/>
    <col min="9990" max="9990" width="19.140625" style="13" customWidth="1"/>
    <col min="9991" max="9991" width="10.140625" style="13" customWidth="1"/>
    <col min="9992" max="9992" width="10.7109375" style="13" customWidth="1"/>
    <col min="9993" max="9993" width="0" style="13" hidden="1" customWidth="1"/>
    <col min="9994" max="9994" width="11.5703125" style="13" customWidth="1"/>
    <col min="9995" max="9995" width="11.7109375" style="13" customWidth="1"/>
    <col min="9996" max="9996" width="11.5703125" style="13" customWidth="1"/>
    <col min="9997" max="9998" width="11.7109375" style="13" customWidth="1"/>
    <col min="9999" max="9999" width="11.5703125" style="13" customWidth="1"/>
    <col min="10000" max="10004" width="0" style="13" hidden="1" customWidth="1"/>
    <col min="10005" max="10005" width="11.7109375" style="13" customWidth="1"/>
    <col min="10006" max="10006" width="11.85546875" style="13" customWidth="1"/>
    <col min="10007" max="10007" width="9.5703125" style="13" customWidth="1"/>
    <col min="10008" max="10008" width="0" style="13" hidden="1" customWidth="1"/>
    <col min="10009" max="10009" width="16.5703125" style="13" customWidth="1"/>
    <col min="10010" max="10243" width="9.140625" style="13"/>
    <col min="10244" max="10244" width="6.140625" style="13" customWidth="1"/>
    <col min="10245" max="10245" width="29.42578125" style="13" customWidth="1"/>
    <col min="10246" max="10246" width="19.140625" style="13" customWidth="1"/>
    <col min="10247" max="10247" width="10.140625" style="13" customWidth="1"/>
    <col min="10248" max="10248" width="10.7109375" style="13" customWidth="1"/>
    <col min="10249" max="10249" width="0" style="13" hidden="1" customWidth="1"/>
    <col min="10250" max="10250" width="11.5703125" style="13" customWidth="1"/>
    <col min="10251" max="10251" width="11.7109375" style="13" customWidth="1"/>
    <col min="10252" max="10252" width="11.5703125" style="13" customWidth="1"/>
    <col min="10253" max="10254" width="11.7109375" style="13" customWidth="1"/>
    <col min="10255" max="10255" width="11.5703125" style="13" customWidth="1"/>
    <col min="10256" max="10260" width="0" style="13" hidden="1" customWidth="1"/>
    <col min="10261" max="10261" width="11.7109375" style="13" customWidth="1"/>
    <col min="10262" max="10262" width="11.85546875" style="13" customWidth="1"/>
    <col min="10263" max="10263" width="9.5703125" style="13" customWidth="1"/>
    <col min="10264" max="10264" width="0" style="13" hidden="1" customWidth="1"/>
    <col min="10265" max="10265" width="16.5703125" style="13" customWidth="1"/>
    <col min="10266" max="10499" width="9.140625" style="13"/>
    <col min="10500" max="10500" width="6.140625" style="13" customWidth="1"/>
    <col min="10501" max="10501" width="29.42578125" style="13" customWidth="1"/>
    <col min="10502" max="10502" width="19.140625" style="13" customWidth="1"/>
    <col min="10503" max="10503" width="10.140625" style="13" customWidth="1"/>
    <col min="10504" max="10504" width="10.7109375" style="13" customWidth="1"/>
    <col min="10505" max="10505" width="0" style="13" hidden="1" customWidth="1"/>
    <col min="10506" max="10506" width="11.5703125" style="13" customWidth="1"/>
    <col min="10507" max="10507" width="11.7109375" style="13" customWidth="1"/>
    <col min="10508" max="10508" width="11.5703125" style="13" customWidth="1"/>
    <col min="10509" max="10510" width="11.7109375" style="13" customWidth="1"/>
    <col min="10511" max="10511" width="11.5703125" style="13" customWidth="1"/>
    <col min="10512" max="10516" width="0" style="13" hidden="1" customWidth="1"/>
    <col min="10517" max="10517" width="11.7109375" style="13" customWidth="1"/>
    <col min="10518" max="10518" width="11.85546875" style="13" customWidth="1"/>
    <col min="10519" max="10519" width="9.5703125" style="13" customWidth="1"/>
    <col min="10520" max="10520" width="0" style="13" hidden="1" customWidth="1"/>
    <col min="10521" max="10521" width="16.5703125" style="13" customWidth="1"/>
    <col min="10522" max="10755" width="9.140625" style="13"/>
    <col min="10756" max="10756" width="6.140625" style="13" customWidth="1"/>
    <col min="10757" max="10757" width="29.42578125" style="13" customWidth="1"/>
    <col min="10758" max="10758" width="19.140625" style="13" customWidth="1"/>
    <col min="10759" max="10759" width="10.140625" style="13" customWidth="1"/>
    <col min="10760" max="10760" width="10.7109375" style="13" customWidth="1"/>
    <col min="10761" max="10761" width="0" style="13" hidden="1" customWidth="1"/>
    <col min="10762" max="10762" width="11.5703125" style="13" customWidth="1"/>
    <col min="10763" max="10763" width="11.7109375" style="13" customWidth="1"/>
    <col min="10764" max="10764" width="11.5703125" style="13" customWidth="1"/>
    <col min="10765" max="10766" width="11.7109375" style="13" customWidth="1"/>
    <col min="10767" max="10767" width="11.5703125" style="13" customWidth="1"/>
    <col min="10768" max="10772" width="0" style="13" hidden="1" customWidth="1"/>
    <col min="10773" max="10773" width="11.7109375" style="13" customWidth="1"/>
    <col min="10774" max="10774" width="11.85546875" style="13" customWidth="1"/>
    <col min="10775" max="10775" width="9.5703125" style="13" customWidth="1"/>
    <col min="10776" max="10776" width="0" style="13" hidden="1" customWidth="1"/>
    <col min="10777" max="10777" width="16.5703125" style="13" customWidth="1"/>
    <col min="10778" max="11011" width="9.140625" style="13"/>
    <col min="11012" max="11012" width="6.140625" style="13" customWidth="1"/>
    <col min="11013" max="11013" width="29.42578125" style="13" customWidth="1"/>
    <col min="11014" max="11014" width="19.140625" style="13" customWidth="1"/>
    <col min="11015" max="11015" width="10.140625" style="13" customWidth="1"/>
    <col min="11016" max="11016" width="10.7109375" style="13" customWidth="1"/>
    <col min="11017" max="11017" width="0" style="13" hidden="1" customWidth="1"/>
    <col min="11018" max="11018" width="11.5703125" style="13" customWidth="1"/>
    <col min="11019" max="11019" width="11.7109375" style="13" customWidth="1"/>
    <col min="11020" max="11020" width="11.5703125" style="13" customWidth="1"/>
    <col min="11021" max="11022" width="11.7109375" style="13" customWidth="1"/>
    <col min="11023" max="11023" width="11.5703125" style="13" customWidth="1"/>
    <col min="11024" max="11028" width="0" style="13" hidden="1" customWidth="1"/>
    <col min="11029" max="11029" width="11.7109375" style="13" customWidth="1"/>
    <col min="11030" max="11030" width="11.85546875" style="13" customWidth="1"/>
    <col min="11031" max="11031" width="9.5703125" style="13" customWidth="1"/>
    <col min="11032" max="11032" width="0" style="13" hidden="1" customWidth="1"/>
    <col min="11033" max="11033" width="16.5703125" style="13" customWidth="1"/>
    <col min="11034" max="11267" width="9.140625" style="13"/>
    <col min="11268" max="11268" width="6.140625" style="13" customWidth="1"/>
    <col min="11269" max="11269" width="29.42578125" style="13" customWidth="1"/>
    <col min="11270" max="11270" width="19.140625" style="13" customWidth="1"/>
    <col min="11271" max="11271" width="10.140625" style="13" customWidth="1"/>
    <col min="11272" max="11272" width="10.7109375" style="13" customWidth="1"/>
    <col min="11273" max="11273" width="0" style="13" hidden="1" customWidth="1"/>
    <col min="11274" max="11274" width="11.5703125" style="13" customWidth="1"/>
    <col min="11275" max="11275" width="11.7109375" style="13" customWidth="1"/>
    <col min="11276" max="11276" width="11.5703125" style="13" customWidth="1"/>
    <col min="11277" max="11278" width="11.7109375" style="13" customWidth="1"/>
    <col min="11279" max="11279" width="11.5703125" style="13" customWidth="1"/>
    <col min="11280" max="11284" width="0" style="13" hidden="1" customWidth="1"/>
    <col min="11285" max="11285" width="11.7109375" style="13" customWidth="1"/>
    <col min="11286" max="11286" width="11.85546875" style="13" customWidth="1"/>
    <col min="11287" max="11287" width="9.5703125" style="13" customWidth="1"/>
    <col min="11288" max="11288" width="0" style="13" hidden="1" customWidth="1"/>
    <col min="11289" max="11289" width="16.5703125" style="13" customWidth="1"/>
    <col min="11290" max="11523" width="9.140625" style="13"/>
    <col min="11524" max="11524" width="6.140625" style="13" customWidth="1"/>
    <col min="11525" max="11525" width="29.42578125" style="13" customWidth="1"/>
    <col min="11526" max="11526" width="19.140625" style="13" customWidth="1"/>
    <col min="11527" max="11527" width="10.140625" style="13" customWidth="1"/>
    <col min="11528" max="11528" width="10.7109375" style="13" customWidth="1"/>
    <col min="11529" max="11529" width="0" style="13" hidden="1" customWidth="1"/>
    <col min="11530" max="11530" width="11.5703125" style="13" customWidth="1"/>
    <col min="11531" max="11531" width="11.7109375" style="13" customWidth="1"/>
    <col min="11532" max="11532" width="11.5703125" style="13" customWidth="1"/>
    <col min="11533" max="11534" width="11.7109375" style="13" customWidth="1"/>
    <col min="11535" max="11535" width="11.5703125" style="13" customWidth="1"/>
    <col min="11536" max="11540" width="0" style="13" hidden="1" customWidth="1"/>
    <col min="11541" max="11541" width="11.7109375" style="13" customWidth="1"/>
    <col min="11542" max="11542" width="11.85546875" style="13" customWidth="1"/>
    <col min="11543" max="11543" width="9.5703125" style="13" customWidth="1"/>
    <col min="11544" max="11544" width="0" style="13" hidden="1" customWidth="1"/>
    <col min="11545" max="11545" width="16.5703125" style="13" customWidth="1"/>
    <col min="11546" max="11779" width="9.140625" style="13"/>
    <col min="11780" max="11780" width="6.140625" style="13" customWidth="1"/>
    <col min="11781" max="11781" width="29.42578125" style="13" customWidth="1"/>
    <col min="11782" max="11782" width="19.140625" style="13" customWidth="1"/>
    <col min="11783" max="11783" width="10.140625" style="13" customWidth="1"/>
    <col min="11784" max="11784" width="10.7109375" style="13" customWidth="1"/>
    <col min="11785" max="11785" width="0" style="13" hidden="1" customWidth="1"/>
    <col min="11786" max="11786" width="11.5703125" style="13" customWidth="1"/>
    <col min="11787" max="11787" width="11.7109375" style="13" customWidth="1"/>
    <col min="11788" max="11788" width="11.5703125" style="13" customWidth="1"/>
    <col min="11789" max="11790" width="11.7109375" style="13" customWidth="1"/>
    <col min="11791" max="11791" width="11.5703125" style="13" customWidth="1"/>
    <col min="11792" max="11796" width="0" style="13" hidden="1" customWidth="1"/>
    <col min="11797" max="11797" width="11.7109375" style="13" customWidth="1"/>
    <col min="11798" max="11798" width="11.85546875" style="13" customWidth="1"/>
    <col min="11799" max="11799" width="9.5703125" style="13" customWidth="1"/>
    <col min="11800" max="11800" width="0" style="13" hidden="1" customWidth="1"/>
    <col min="11801" max="11801" width="16.5703125" style="13" customWidth="1"/>
    <col min="11802" max="12035" width="9.140625" style="13"/>
    <col min="12036" max="12036" width="6.140625" style="13" customWidth="1"/>
    <col min="12037" max="12037" width="29.42578125" style="13" customWidth="1"/>
    <col min="12038" max="12038" width="19.140625" style="13" customWidth="1"/>
    <col min="12039" max="12039" width="10.140625" style="13" customWidth="1"/>
    <col min="12040" max="12040" width="10.7109375" style="13" customWidth="1"/>
    <col min="12041" max="12041" width="0" style="13" hidden="1" customWidth="1"/>
    <col min="12042" max="12042" width="11.5703125" style="13" customWidth="1"/>
    <col min="12043" max="12043" width="11.7109375" style="13" customWidth="1"/>
    <col min="12044" max="12044" width="11.5703125" style="13" customWidth="1"/>
    <col min="12045" max="12046" width="11.7109375" style="13" customWidth="1"/>
    <col min="12047" max="12047" width="11.5703125" style="13" customWidth="1"/>
    <col min="12048" max="12052" width="0" style="13" hidden="1" customWidth="1"/>
    <col min="12053" max="12053" width="11.7109375" style="13" customWidth="1"/>
    <col min="12054" max="12054" width="11.85546875" style="13" customWidth="1"/>
    <col min="12055" max="12055" width="9.5703125" style="13" customWidth="1"/>
    <col min="12056" max="12056" width="0" style="13" hidden="1" customWidth="1"/>
    <col min="12057" max="12057" width="16.5703125" style="13" customWidth="1"/>
    <col min="12058" max="12291" width="9.140625" style="13"/>
    <col min="12292" max="12292" width="6.140625" style="13" customWidth="1"/>
    <col min="12293" max="12293" width="29.42578125" style="13" customWidth="1"/>
    <col min="12294" max="12294" width="19.140625" style="13" customWidth="1"/>
    <col min="12295" max="12295" width="10.140625" style="13" customWidth="1"/>
    <col min="12296" max="12296" width="10.7109375" style="13" customWidth="1"/>
    <col min="12297" max="12297" width="0" style="13" hidden="1" customWidth="1"/>
    <col min="12298" max="12298" width="11.5703125" style="13" customWidth="1"/>
    <col min="12299" max="12299" width="11.7109375" style="13" customWidth="1"/>
    <col min="12300" max="12300" width="11.5703125" style="13" customWidth="1"/>
    <col min="12301" max="12302" width="11.7109375" style="13" customWidth="1"/>
    <col min="12303" max="12303" width="11.5703125" style="13" customWidth="1"/>
    <col min="12304" max="12308" width="0" style="13" hidden="1" customWidth="1"/>
    <col min="12309" max="12309" width="11.7109375" style="13" customWidth="1"/>
    <col min="12310" max="12310" width="11.85546875" style="13" customWidth="1"/>
    <col min="12311" max="12311" width="9.5703125" style="13" customWidth="1"/>
    <col min="12312" max="12312" width="0" style="13" hidden="1" customWidth="1"/>
    <col min="12313" max="12313" width="16.5703125" style="13" customWidth="1"/>
    <col min="12314" max="12547" width="9.140625" style="13"/>
    <col min="12548" max="12548" width="6.140625" style="13" customWidth="1"/>
    <col min="12549" max="12549" width="29.42578125" style="13" customWidth="1"/>
    <col min="12550" max="12550" width="19.140625" style="13" customWidth="1"/>
    <col min="12551" max="12551" width="10.140625" style="13" customWidth="1"/>
    <col min="12552" max="12552" width="10.7109375" style="13" customWidth="1"/>
    <col min="12553" max="12553" width="0" style="13" hidden="1" customWidth="1"/>
    <col min="12554" max="12554" width="11.5703125" style="13" customWidth="1"/>
    <col min="12555" max="12555" width="11.7109375" style="13" customWidth="1"/>
    <col min="12556" max="12556" width="11.5703125" style="13" customWidth="1"/>
    <col min="12557" max="12558" width="11.7109375" style="13" customWidth="1"/>
    <col min="12559" max="12559" width="11.5703125" style="13" customWidth="1"/>
    <col min="12560" max="12564" width="0" style="13" hidden="1" customWidth="1"/>
    <col min="12565" max="12565" width="11.7109375" style="13" customWidth="1"/>
    <col min="12566" max="12566" width="11.85546875" style="13" customWidth="1"/>
    <col min="12567" max="12567" width="9.5703125" style="13" customWidth="1"/>
    <col min="12568" max="12568" width="0" style="13" hidden="1" customWidth="1"/>
    <col min="12569" max="12569" width="16.5703125" style="13" customWidth="1"/>
    <col min="12570" max="12803" width="9.140625" style="13"/>
    <col min="12804" max="12804" width="6.140625" style="13" customWidth="1"/>
    <col min="12805" max="12805" width="29.42578125" style="13" customWidth="1"/>
    <col min="12806" max="12806" width="19.140625" style="13" customWidth="1"/>
    <col min="12807" max="12807" width="10.140625" style="13" customWidth="1"/>
    <col min="12808" max="12808" width="10.7109375" style="13" customWidth="1"/>
    <col min="12809" max="12809" width="0" style="13" hidden="1" customWidth="1"/>
    <col min="12810" max="12810" width="11.5703125" style="13" customWidth="1"/>
    <col min="12811" max="12811" width="11.7109375" style="13" customWidth="1"/>
    <col min="12812" max="12812" width="11.5703125" style="13" customWidth="1"/>
    <col min="12813" max="12814" width="11.7109375" style="13" customWidth="1"/>
    <col min="12815" max="12815" width="11.5703125" style="13" customWidth="1"/>
    <col min="12816" max="12820" width="0" style="13" hidden="1" customWidth="1"/>
    <col min="12821" max="12821" width="11.7109375" style="13" customWidth="1"/>
    <col min="12822" max="12822" width="11.85546875" style="13" customWidth="1"/>
    <col min="12823" max="12823" width="9.5703125" style="13" customWidth="1"/>
    <col min="12824" max="12824" width="0" style="13" hidden="1" customWidth="1"/>
    <col min="12825" max="12825" width="16.5703125" style="13" customWidth="1"/>
    <col min="12826" max="13059" width="9.140625" style="13"/>
    <col min="13060" max="13060" width="6.140625" style="13" customWidth="1"/>
    <col min="13061" max="13061" width="29.42578125" style="13" customWidth="1"/>
    <col min="13062" max="13062" width="19.140625" style="13" customWidth="1"/>
    <col min="13063" max="13063" width="10.140625" style="13" customWidth="1"/>
    <col min="13064" max="13064" width="10.7109375" style="13" customWidth="1"/>
    <col min="13065" max="13065" width="0" style="13" hidden="1" customWidth="1"/>
    <col min="13066" max="13066" width="11.5703125" style="13" customWidth="1"/>
    <col min="13067" max="13067" width="11.7109375" style="13" customWidth="1"/>
    <col min="13068" max="13068" width="11.5703125" style="13" customWidth="1"/>
    <col min="13069" max="13070" width="11.7109375" style="13" customWidth="1"/>
    <col min="13071" max="13071" width="11.5703125" style="13" customWidth="1"/>
    <col min="13072" max="13076" width="0" style="13" hidden="1" customWidth="1"/>
    <col min="13077" max="13077" width="11.7109375" style="13" customWidth="1"/>
    <col min="13078" max="13078" width="11.85546875" style="13" customWidth="1"/>
    <col min="13079" max="13079" width="9.5703125" style="13" customWidth="1"/>
    <col min="13080" max="13080" width="0" style="13" hidden="1" customWidth="1"/>
    <col min="13081" max="13081" width="16.5703125" style="13" customWidth="1"/>
    <col min="13082" max="13315" width="9.140625" style="13"/>
    <col min="13316" max="13316" width="6.140625" style="13" customWidth="1"/>
    <col min="13317" max="13317" width="29.42578125" style="13" customWidth="1"/>
    <col min="13318" max="13318" width="19.140625" style="13" customWidth="1"/>
    <col min="13319" max="13319" width="10.140625" style="13" customWidth="1"/>
    <col min="13320" max="13320" width="10.7109375" style="13" customWidth="1"/>
    <col min="13321" max="13321" width="0" style="13" hidden="1" customWidth="1"/>
    <col min="13322" max="13322" width="11.5703125" style="13" customWidth="1"/>
    <col min="13323" max="13323" width="11.7109375" style="13" customWidth="1"/>
    <col min="13324" max="13324" width="11.5703125" style="13" customWidth="1"/>
    <col min="13325" max="13326" width="11.7109375" style="13" customWidth="1"/>
    <col min="13327" max="13327" width="11.5703125" style="13" customWidth="1"/>
    <col min="13328" max="13332" width="0" style="13" hidden="1" customWidth="1"/>
    <col min="13333" max="13333" width="11.7109375" style="13" customWidth="1"/>
    <col min="13334" max="13334" width="11.85546875" style="13" customWidth="1"/>
    <col min="13335" max="13335" width="9.5703125" style="13" customWidth="1"/>
    <col min="13336" max="13336" width="0" style="13" hidden="1" customWidth="1"/>
    <col min="13337" max="13337" width="16.5703125" style="13" customWidth="1"/>
    <col min="13338" max="13571" width="9.140625" style="13"/>
    <col min="13572" max="13572" width="6.140625" style="13" customWidth="1"/>
    <col min="13573" max="13573" width="29.42578125" style="13" customWidth="1"/>
    <col min="13574" max="13574" width="19.140625" style="13" customWidth="1"/>
    <col min="13575" max="13575" width="10.140625" style="13" customWidth="1"/>
    <col min="13576" max="13576" width="10.7109375" style="13" customWidth="1"/>
    <col min="13577" max="13577" width="0" style="13" hidden="1" customWidth="1"/>
    <col min="13578" max="13578" width="11.5703125" style="13" customWidth="1"/>
    <col min="13579" max="13579" width="11.7109375" style="13" customWidth="1"/>
    <col min="13580" max="13580" width="11.5703125" style="13" customWidth="1"/>
    <col min="13581" max="13582" width="11.7109375" style="13" customWidth="1"/>
    <col min="13583" max="13583" width="11.5703125" style="13" customWidth="1"/>
    <col min="13584" max="13588" width="0" style="13" hidden="1" customWidth="1"/>
    <col min="13589" max="13589" width="11.7109375" style="13" customWidth="1"/>
    <col min="13590" max="13590" width="11.85546875" style="13" customWidth="1"/>
    <col min="13591" max="13591" width="9.5703125" style="13" customWidth="1"/>
    <col min="13592" max="13592" width="0" style="13" hidden="1" customWidth="1"/>
    <col min="13593" max="13593" width="16.5703125" style="13" customWidth="1"/>
    <col min="13594" max="13827" width="9.140625" style="13"/>
    <col min="13828" max="13828" width="6.140625" style="13" customWidth="1"/>
    <col min="13829" max="13829" width="29.42578125" style="13" customWidth="1"/>
    <col min="13830" max="13830" width="19.140625" style="13" customWidth="1"/>
    <col min="13831" max="13831" width="10.140625" style="13" customWidth="1"/>
    <col min="13832" max="13832" width="10.7109375" style="13" customWidth="1"/>
    <col min="13833" max="13833" width="0" style="13" hidden="1" customWidth="1"/>
    <col min="13834" max="13834" width="11.5703125" style="13" customWidth="1"/>
    <col min="13835" max="13835" width="11.7109375" style="13" customWidth="1"/>
    <col min="13836" max="13836" width="11.5703125" style="13" customWidth="1"/>
    <col min="13837" max="13838" width="11.7109375" style="13" customWidth="1"/>
    <col min="13839" max="13839" width="11.5703125" style="13" customWidth="1"/>
    <col min="13840" max="13844" width="0" style="13" hidden="1" customWidth="1"/>
    <col min="13845" max="13845" width="11.7109375" style="13" customWidth="1"/>
    <col min="13846" max="13846" width="11.85546875" style="13" customWidth="1"/>
    <col min="13847" max="13847" width="9.5703125" style="13" customWidth="1"/>
    <col min="13848" max="13848" width="0" style="13" hidden="1" customWidth="1"/>
    <col min="13849" max="13849" width="16.5703125" style="13" customWidth="1"/>
    <col min="13850" max="14083" width="9.140625" style="13"/>
    <col min="14084" max="14084" width="6.140625" style="13" customWidth="1"/>
    <col min="14085" max="14085" width="29.42578125" style="13" customWidth="1"/>
    <col min="14086" max="14086" width="19.140625" style="13" customWidth="1"/>
    <col min="14087" max="14087" width="10.140625" style="13" customWidth="1"/>
    <col min="14088" max="14088" width="10.7109375" style="13" customWidth="1"/>
    <col min="14089" max="14089" width="0" style="13" hidden="1" customWidth="1"/>
    <col min="14090" max="14090" width="11.5703125" style="13" customWidth="1"/>
    <col min="14091" max="14091" width="11.7109375" style="13" customWidth="1"/>
    <col min="14092" max="14092" width="11.5703125" style="13" customWidth="1"/>
    <col min="14093" max="14094" width="11.7109375" style="13" customWidth="1"/>
    <col min="14095" max="14095" width="11.5703125" style="13" customWidth="1"/>
    <col min="14096" max="14100" width="0" style="13" hidden="1" customWidth="1"/>
    <col min="14101" max="14101" width="11.7109375" style="13" customWidth="1"/>
    <col min="14102" max="14102" width="11.85546875" style="13" customWidth="1"/>
    <col min="14103" max="14103" width="9.5703125" style="13" customWidth="1"/>
    <col min="14104" max="14104" width="0" style="13" hidden="1" customWidth="1"/>
    <col min="14105" max="14105" width="16.5703125" style="13" customWidth="1"/>
    <col min="14106" max="14339" width="9.140625" style="13"/>
    <col min="14340" max="14340" width="6.140625" style="13" customWidth="1"/>
    <col min="14341" max="14341" width="29.42578125" style="13" customWidth="1"/>
    <col min="14342" max="14342" width="19.140625" style="13" customWidth="1"/>
    <col min="14343" max="14343" width="10.140625" style="13" customWidth="1"/>
    <col min="14344" max="14344" width="10.7109375" style="13" customWidth="1"/>
    <col min="14345" max="14345" width="0" style="13" hidden="1" customWidth="1"/>
    <col min="14346" max="14346" width="11.5703125" style="13" customWidth="1"/>
    <col min="14347" max="14347" width="11.7109375" style="13" customWidth="1"/>
    <col min="14348" max="14348" width="11.5703125" style="13" customWidth="1"/>
    <col min="14349" max="14350" width="11.7109375" style="13" customWidth="1"/>
    <col min="14351" max="14351" width="11.5703125" style="13" customWidth="1"/>
    <col min="14352" max="14356" width="0" style="13" hidden="1" customWidth="1"/>
    <col min="14357" max="14357" width="11.7109375" style="13" customWidth="1"/>
    <col min="14358" max="14358" width="11.85546875" style="13" customWidth="1"/>
    <col min="14359" max="14359" width="9.5703125" style="13" customWidth="1"/>
    <col min="14360" max="14360" width="0" style="13" hidden="1" customWidth="1"/>
    <col min="14361" max="14361" width="16.5703125" style="13" customWidth="1"/>
    <col min="14362" max="14595" width="9.140625" style="13"/>
    <col min="14596" max="14596" width="6.140625" style="13" customWidth="1"/>
    <col min="14597" max="14597" width="29.42578125" style="13" customWidth="1"/>
    <col min="14598" max="14598" width="19.140625" style="13" customWidth="1"/>
    <col min="14599" max="14599" width="10.140625" style="13" customWidth="1"/>
    <col min="14600" max="14600" width="10.7109375" style="13" customWidth="1"/>
    <col min="14601" max="14601" width="0" style="13" hidden="1" customWidth="1"/>
    <col min="14602" max="14602" width="11.5703125" style="13" customWidth="1"/>
    <col min="14603" max="14603" width="11.7109375" style="13" customWidth="1"/>
    <col min="14604" max="14604" width="11.5703125" style="13" customWidth="1"/>
    <col min="14605" max="14606" width="11.7109375" style="13" customWidth="1"/>
    <col min="14607" max="14607" width="11.5703125" style="13" customWidth="1"/>
    <col min="14608" max="14612" width="0" style="13" hidden="1" customWidth="1"/>
    <col min="14613" max="14613" width="11.7109375" style="13" customWidth="1"/>
    <col min="14614" max="14614" width="11.85546875" style="13" customWidth="1"/>
    <col min="14615" max="14615" width="9.5703125" style="13" customWidth="1"/>
    <col min="14616" max="14616" width="0" style="13" hidden="1" customWidth="1"/>
    <col min="14617" max="14617" width="16.5703125" style="13" customWidth="1"/>
    <col min="14618" max="14851" width="9.140625" style="13"/>
    <col min="14852" max="14852" width="6.140625" style="13" customWidth="1"/>
    <col min="14853" max="14853" width="29.42578125" style="13" customWidth="1"/>
    <col min="14854" max="14854" width="19.140625" style="13" customWidth="1"/>
    <col min="14855" max="14855" width="10.140625" style="13" customWidth="1"/>
    <col min="14856" max="14856" width="10.7109375" style="13" customWidth="1"/>
    <col min="14857" max="14857" width="0" style="13" hidden="1" customWidth="1"/>
    <col min="14858" max="14858" width="11.5703125" style="13" customWidth="1"/>
    <col min="14859" max="14859" width="11.7109375" style="13" customWidth="1"/>
    <col min="14860" max="14860" width="11.5703125" style="13" customWidth="1"/>
    <col min="14861" max="14862" width="11.7109375" style="13" customWidth="1"/>
    <col min="14863" max="14863" width="11.5703125" style="13" customWidth="1"/>
    <col min="14864" max="14868" width="0" style="13" hidden="1" customWidth="1"/>
    <col min="14869" max="14869" width="11.7109375" style="13" customWidth="1"/>
    <col min="14870" max="14870" width="11.85546875" style="13" customWidth="1"/>
    <col min="14871" max="14871" width="9.5703125" style="13" customWidth="1"/>
    <col min="14872" max="14872" width="0" style="13" hidden="1" customWidth="1"/>
    <col min="14873" max="14873" width="16.5703125" style="13" customWidth="1"/>
    <col min="14874" max="15107" width="9.140625" style="13"/>
    <col min="15108" max="15108" width="6.140625" style="13" customWidth="1"/>
    <col min="15109" max="15109" width="29.42578125" style="13" customWidth="1"/>
    <col min="15110" max="15110" width="19.140625" style="13" customWidth="1"/>
    <col min="15111" max="15111" width="10.140625" style="13" customWidth="1"/>
    <col min="15112" max="15112" width="10.7109375" style="13" customWidth="1"/>
    <col min="15113" max="15113" width="0" style="13" hidden="1" customWidth="1"/>
    <col min="15114" max="15114" width="11.5703125" style="13" customWidth="1"/>
    <col min="15115" max="15115" width="11.7109375" style="13" customWidth="1"/>
    <col min="15116" max="15116" width="11.5703125" style="13" customWidth="1"/>
    <col min="15117" max="15118" width="11.7109375" style="13" customWidth="1"/>
    <col min="15119" max="15119" width="11.5703125" style="13" customWidth="1"/>
    <col min="15120" max="15124" width="0" style="13" hidden="1" customWidth="1"/>
    <col min="15125" max="15125" width="11.7109375" style="13" customWidth="1"/>
    <col min="15126" max="15126" width="11.85546875" style="13" customWidth="1"/>
    <col min="15127" max="15127" width="9.5703125" style="13" customWidth="1"/>
    <col min="15128" max="15128" width="0" style="13" hidden="1" customWidth="1"/>
    <col min="15129" max="15129" width="16.5703125" style="13" customWidth="1"/>
    <col min="15130" max="15363" width="9.140625" style="13"/>
    <col min="15364" max="15364" width="6.140625" style="13" customWidth="1"/>
    <col min="15365" max="15365" width="29.42578125" style="13" customWidth="1"/>
    <col min="15366" max="15366" width="19.140625" style="13" customWidth="1"/>
    <col min="15367" max="15367" width="10.140625" style="13" customWidth="1"/>
    <col min="15368" max="15368" width="10.7109375" style="13" customWidth="1"/>
    <col min="15369" max="15369" width="0" style="13" hidden="1" customWidth="1"/>
    <col min="15370" max="15370" width="11.5703125" style="13" customWidth="1"/>
    <col min="15371" max="15371" width="11.7109375" style="13" customWidth="1"/>
    <col min="15372" max="15372" width="11.5703125" style="13" customWidth="1"/>
    <col min="15373" max="15374" width="11.7109375" style="13" customWidth="1"/>
    <col min="15375" max="15375" width="11.5703125" style="13" customWidth="1"/>
    <col min="15376" max="15380" width="0" style="13" hidden="1" customWidth="1"/>
    <col min="15381" max="15381" width="11.7109375" style="13" customWidth="1"/>
    <col min="15382" max="15382" width="11.85546875" style="13" customWidth="1"/>
    <col min="15383" max="15383" width="9.5703125" style="13" customWidth="1"/>
    <col min="15384" max="15384" width="0" style="13" hidden="1" customWidth="1"/>
    <col min="15385" max="15385" width="16.5703125" style="13" customWidth="1"/>
    <col min="15386" max="15619" width="9.140625" style="13"/>
    <col min="15620" max="15620" width="6.140625" style="13" customWidth="1"/>
    <col min="15621" max="15621" width="29.42578125" style="13" customWidth="1"/>
    <col min="15622" max="15622" width="19.140625" style="13" customWidth="1"/>
    <col min="15623" max="15623" width="10.140625" style="13" customWidth="1"/>
    <col min="15624" max="15624" width="10.7109375" style="13" customWidth="1"/>
    <col min="15625" max="15625" width="0" style="13" hidden="1" customWidth="1"/>
    <col min="15626" max="15626" width="11.5703125" style="13" customWidth="1"/>
    <col min="15627" max="15627" width="11.7109375" style="13" customWidth="1"/>
    <col min="15628" max="15628" width="11.5703125" style="13" customWidth="1"/>
    <col min="15629" max="15630" width="11.7109375" style="13" customWidth="1"/>
    <col min="15631" max="15631" width="11.5703125" style="13" customWidth="1"/>
    <col min="15632" max="15636" width="0" style="13" hidden="1" customWidth="1"/>
    <col min="15637" max="15637" width="11.7109375" style="13" customWidth="1"/>
    <col min="15638" max="15638" width="11.85546875" style="13" customWidth="1"/>
    <col min="15639" max="15639" width="9.5703125" style="13" customWidth="1"/>
    <col min="15640" max="15640" width="0" style="13" hidden="1" customWidth="1"/>
    <col min="15641" max="15641" width="16.5703125" style="13" customWidth="1"/>
    <col min="15642" max="15875" width="9.140625" style="13"/>
    <col min="15876" max="15876" width="6.140625" style="13" customWidth="1"/>
    <col min="15877" max="15877" width="29.42578125" style="13" customWidth="1"/>
    <col min="15878" max="15878" width="19.140625" style="13" customWidth="1"/>
    <col min="15879" max="15879" width="10.140625" style="13" customWidth="1"/>
    <col min="15880" max="15880" width="10.7109375" style="13" customWidth="1"/>
    <col min="15881" max="15881" width="0" style="13" hidden="1" customWidth="1"/>
    <col min="15882" max="15882" width="11.5703125" style="13" customWidth="1"/>
    <col min="15883" max="15883" width="11.7109375" style="13" customWidth="1"/>
    <col min="15884" max="15884" width="11.5703125" style="13" customWidth="1"/>
    <col min="15885" max="15886" width="11.7109375" style="13" customWidth="1"/>
    <col min="15887" max="15887" width="11.5703125" style="13" customWidth="1"/>
    <col min="15888" max="15892" width="0" style="13" hidden="1" customWidth="1"/>
    <col min="15893" max="15893" width="11.7109375" style="13" customWidth="1"/>
    <col min="15894" max="15894" width="11.85546875" style="13" customWidth="1"/>
    <col min="15895" max="15895" width="9.5703125" style="13" customWidth="1"/>
    <col min="15896" max="15896" width="0" style="13" hidden="1" customWidth="1"/>
    <col min="15897" max="15897" width="16.5703125" style="13" customWidth="1"/>
    <col min="15898" max="16131" width="9.140625" style="13"/>
    <col min="16132" max="16132" width="6.140625" style="13" customWidth="1"/>
    <col min="16133" max="16133" width="29.42578125" style="13" customWidth="1"/>
    <col min="16134" max="16134" width="19.140625" style="13" customWidth="1"/>
    <col min="16135" max="16135" width="10.140625" style="13" customWidth="1"/>
    <col min="16136" max="16136" width="10.7109375" style="13" customWidth="1"/>
    <col min="16137" max="16137" width="0" style="13" hidden="1" customWidth="1"/>
    <col min="16138" max="16138" width="11.5703125" style="13" customWidth="1"/>
    <col min="16139" max="16139" width="11.7109375" style="13" customWidth="1"/>
    <col min="16140" max="16140" width="11.5703125" style="13" customWidth="1"/>
    <col min="16141" max="16142" width="11.7109375" style="13" customWidth="1"/>
    <col min="16143" max="16143" width="11.5703125" style="13" customWidth="1"/>
    <col min="16144" max="16148" width="0" style="13" hidden="1" customWidth="1"/>
    <col min="16149" max="16149" width="11.7109375" style="13" customWidth="1"/>
    <col min="16150" max="16150" width="11.85546875" style="13" customWidth="1"/>
    <col min="16151" max="16151" width="9.5703125" style="13" customWidth="1"/>
    <col min="16152" max="16152" width="0" style="13" hidden="1" customWidth="1"/>
    <col min="16153" max="16153" width="16.5703125" style="13" customWidth="1"/>
    <col min="16154" max="16384" width="9.140625" style="13"/>
  </cols>
  <sheetData>
    <row r="1" spans="1:30" s="22" customFormat="1" ht="20.25" x14ac:dyDescent="0.3">
      <c r="A1" s="51" t="s">
        <v>65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s="22" customFormat="1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7" customFormat="1" ht="24" customHeight="1" thickBot="1" x14ac:dyDescent="0.25">
      <c r="A3" s="26"/>
      <c r="B3" s="26"/>
      <c r="C3" s="26"/>
      <c r="D3" s="84" t="s">
        <v>54</v>
      </c>
      <c r="E3" s="85">
        <f>COUNTIF(LISTA_12[E],"&gt;0")</f>
        <v>0</v>
      </c>
      <c r="F3" s="85">
        <f>SUM(LISTA_12[F])</f>
        <v>0</v>
      </c>
      <c r="G3" s="85">
        <f>SUM(LISTA_12[G])</f>
        <v>0</v>
      </c>
      <c r="H3" s="85">
        <f>SUM(LISTA_12[H])</f>
        <v>0</v>
      </c>
      <c r="I3" s="85">
        <f>SUM(LISTA_12[I])</f>
        <v>0</v>
      </c>
      <c r="J3" s="85">
        <f>SUM(LISTA_12[J])</f>
        <v>0</v>
      </c>
      <c r="K3" s="85">
        <f>SUM(LISTA_12[K])</f>
        <v>0</v>
      </c>
      <c r="L3" s="85">
        <f>SUM(LISTA_12[L])</f>
        <v>0</v>
      </c>
      <c r="M3" s="85">
        <f>SUM(LISTA_12[M])</f>
        <v>0</v>
      </c>
      <c r="N3" s="85">
        <f>SUM(LISTA_12[N])</f>
        <v>0</v>
      </c>
      <c r="O3" s="85">
        <f>SUM(LISTA_12[O])</f>
        <v>0</v>
      </c>
      <c r="P3" s="85">
        <f>SUM(LISTA_12[P])</f>
        <v>0</v>
      </c>
      <c r="Q3" s="85">
        <f>SUM(LISTA_12[Q])</f>
        <v>0</v>
      </c>
      <c r="R3" s="85">
        <f>SUM(LISTA_12[R])</f>
        <v>0</v>
      </c>
      <c r="S3" s="85">
        <f>SUM(LISTA_12[S])</f>
        <v>0</v>
      </c>
      <c r="T3" s="85">
        <f>SUM(LISTA_12[T])</f>
        <v>0</v>
      </c>
      <c r="U3" s="85">
        <f>SUM(LISTA_12[U])</f>
        <v>0</v>
      </c>
      <c r="V3" s="85">
        <f>SUM(LISTA_12[V])</f>
        <v>0</v>
      </c>
      <c r="W3" s="85">
        <f>SUM(LISTA_12[W])</f>
        <v>0</v>
      </c>
      <c r="X3" s="85">
        <f>SUM(LISTA_12[X])</f>
        <v>0</v>
      </c>
      <c r="Y3" s="85">
        <f>SUM(LISTA_12[Y])</f>
        <v>0</v>
      </c>
      <c r="Z3" s="85">
        <f>SUM(LISTA_12[Z])</f>
        <v>0</v>
      </c>
      <c r="AA3" s="85">
        <f>SUM(LISTA_12[AA])</f>
        <v>0</v>
      </c>
      <c r="AB3" s="85">
        <f>SUM(LISTA_12[AB])</f>
        <v>0</v>
      </c>
      <c r="AC3" s="85">
        <f>SUM(LISTA_12[AC])</f>
        <v>0</v>
      </c>
      <c r="AD3" s="85">
        <f>SUM(LISTA_12[AD])</f>
        <v>0</v>
      </c>
    </row>
    <row r="4" spans="1:30" s="27" customFormat="1" ht="33.75" customHeight="1" thickBot="1" x14ac:dyDescent="0.25">
      <c r="A4" s="52" t="s">
        <v>1</v>
      </c>
      <c r="B4" s="54" t="s">
        <v>2</v>
      </c>
      <c r="C4" s="56" t="s">
        <v>3</v>
      </c>
      <c r="D4" s="58" t="s">
        <v>4</v>
      </c>
      <c r="E4" s="61" t="s">
        <v>5</v>
      </c>
      <c r="F4" s="64" t="s">
        <v>6</v>
      </c>
      <c r="G4" s="67" t="s">
        <v>7</v>
      </c>
      <c r="H4" s="68"/>
      <c r="I4" s="68"/>
      <c r="J4" s="68"/>
      <c r="K4" s="68"/>
      <c r="L4" s="68"/>
      <c r="M4" s="69"/>
      <c r="N4" s="67" t="s">
        <v>8</v>
      </c>
      <c r="O4" s="68"/>
      <c r="P4" s="68"/>
      <c r="Q4" s="68"/>
      <c r="R4" s="69"/>
      <c r="S4" s="67" t="s">
        <v>9</v>
      </c>
      <c r="T4" s="68"/>
      <c r="U4" s="68"/>
      <c r="V4" s="68"/>
      <c r="W4" s="68"/>
      <c r="X4" s="69"/>
      <c r="Y4" s="70" t="s">
        <v>10</v>
      </c>
      <c r="Z4" s="71"/>
      <c r="AA4" s="72"/>
      <c r="AB4" s="67" t="s">
        <v>11</v>
      </c>
      <c r="AC4" s="69"/>
      <c r="AD4" s="73" t="s">
        <v>12</v>
      </c>
    </row>
    <row r="5" spans="1:30" s="27" customFormat="1" ht="16.5" thickBot="1" x14ac:dyDescent="0.25">
      <c r="A5" s="53"/>
      <c r="B5" s="55"/>
      <c r="C5" s="57"/>
      <c r="D5" s="59"/>
      <c r="E5" s="62"/>
      <c r="F5" s="65"/>
      <c r="G5" s="1">
        <v>150</v>
      </c>
      <c r="H5" s="2">
        <v>113</v>
      </c>
      <c r="I5" s="1">
        <v>75</v>
      </c>
      <c r="J5" s="1">
        <v>75</v>
      </c>
      <c r="K5" s="1">
        <v>38</v>
      </c>
      <c r="L5" s="3">
        <v>38</v>
      </c>
      <c r="M5" s="3">
        <v>38</v>
      </c>
      <c r="N5" s="3">
        <v>220</v>
      </c>
      <c r="O5" s="3">
        <v>165</v>
      </c>
      <c r="P5" s="3">
        <v>145</v>
      </c>
      <c r="Q5" s="1">
        <v>110</v>
      </c>
      <c r="R5" s="1">
        <v>55</v>
      </c>
      <c r="S5" s="1">
        <v>60</v>
      </c>
      <c r="T5" s="1">
        <v>45</v>
      </c>
      <c r="U5" s="1">
        <v>40</v>
      </c>
      <c r="V5" s="1">
        <v>30</v>
      </c>
      <c r="W5" s="4">
        <v>15</v>
      </c>
      <c r="X5" s="64" t="s">
        <v>13</v>
      </c>
      <c r="Y5" s="5">
        <v>30</v>
      </c>
      <c r="Z5" s="6">
        <v>15</v>
      </c>
      <c r="AA5" s="6">
        <v>15</v>
      </c>
      <c r="AB5" s="1">
        <v>10</v>
      </c>
      <c r="AC5" s="77" t="s">
        <v>14</v>
      </c>
      <c r="AD5" s="74"/>
    </row>
    <row r="6" spans="1:30" s="27" customFormat="1" ht="96" customHeight="1" thickBot="1" x14ac:dyDescent="0.25">
      <c r="A6" s="53"/>
      <c r="B6" s="55"/>
      <c r="C6" s="57"/>
      <c r="D6" s="60"/>
      <c r="E6" s="63"/>
      <c r="F6" s="66"/>
      <c r="G6" s="7" t="s">
        <v>15</v>
      </c>
      <c r="H6" s="8" t="s">
        <v>16</v>
      </c>
      <c r="I6" s="8" t="s">
        <v>17</v>
      </c>
      <c r="J6" s="8" t="s">
        <v>18</v>
      </c>
      <c r="K6" s="9" t="s">
        <v>19</v>
      </c>
      <c r="L6" s="10" t="s">
        <v>20</v>
      </c>
      <c r="M6" s="8" t="s">
        <v>21</v>
      </c>
      <c r="N6" s="10" t="s">
        <v>15</v>
      </c>
      <c r="O6" s="39" t="s">
        <v>85</v>
      </c>
      <c r="P6" s="40" t="s">
        <v>86</v>
      </c>
      <c r="Q6" s="39" t="s">
        <v>87</v>
      </c>
      <c r="R6" s="40" t="s">
        <v>88</v>
      </c>
      <c r="S6" s="10" t="s">
        <v>15</v>
      </c>
      <c r="T6" s="39" t="s">
        <v>85</v>
      </c>
      <c r="U6" s="40" t="s">
        <v>86</v>
      </c>
      <c r="V6" s="39" t="s">
        <v>87</v>
      </c>
      <c r="W6" s="40" t="s">
        <v>88</v>
      </c>
      <c r="X6" s="76"/>
      <c r="Y6" s="8" t="s">
        <v>22</v>
      </c>
      <c r="Z6" s="28" t="s">
        <v>23</v>
      </c>
      <c r="AA6" s="28" t="s">
        <v>82</v>
      </c>
      <c r="AB6" s="11" t="s">
        <v>24</v>
      </c>
      <c r="AC6" s="78"/>
      <c r="AD6" s="75"/>
    </row>
    <row r="7" spans="1:30" s="14" customFormat="1" ht="13.5" customHeight="1" x14ac:dyDescent="0.2">
      <c r="A7" s="15" t="s">
        <v>25</v>
      </c>
      <c r="B7" s="16" t="s">
        <v>26</v>
      </c>
      <c r="C7" s="17" t="s">
        <v>27</v>
      </c>
      <c r="D7" s="17" t="s">
        <v>28</v>
      </c>
      <c r="E7" s="18" t="s">
        <v>29</v>
      </c>
      <c r="F7" s="18" t="s">
        <v>30</v>
      </c>
      <c r="G7" s="18" t="s">
        <v>31</v>
      </c>
      <c r="H7" s="18" t="s">
        <v>32</v>
      </c>
      <c r="I7" s="18" t="s">
        <v>33</v>
      </c>
      <c r="J7" s="18" t="s">
        <v>34</v>
      </c>
      <c r="K7" s="18" t="s">
        <v>35</v>
      </c>
      <c r="L7" s="18" t="s">
        <v>36</v>
      </c>
      <c r="M7" s="18" t="s">
        <v>37</v>
      </c>
      <c r="N7" s="18" t="s">
        <v>38</v>
      </c>
      <c r="O7" s="18" t="s">
        <v>39</v>
      </c>
      <c r="P7" s="18" t="s">
        <v>40</v>
      </c>
      <c r="Q7" s="18" t="s">
        <v>41</v>
      </c>
      <c r="R7" s="18" t="s">
        <v>42</v>
      </c>
      <c r="S7" s="18" t="s">
        <v>43</v>
      </c>
      <c r="T7" s="18" t="s">
        <v>44</v>
      </c>
      <c r="U7" s="18" t="s">
        <v>45</v>
      </c>
      <c r="V7" s="18" t="s">
        <v>46</v>
      </c>
      <c r="W7" s="18" t="s">
        <v>47</v>
      </c>
      <c r="X7" s="18" t="s">
        <v>48</v>
      </c>
      <c r="Y7" s="18" t="s">
        <v>49</v>
      </c>
      <c r="Z7" s="18" t="s">
        <v>50</v>
      </c>
      <c r="AA7" s="18" t="s">
        <v>51</v>
      </c>
      <c r="AB7" s="18" t="s">
        <v>52</v>
      </c>
      <c r="AC7" s="18" t="s">
        <v>53</v>
      </c>
      <c r="AD7" s="19" t="s">
        <v>83</v>
      </c>
    </row>
    <row r="8" spans="1:30" x14ac:dyDescent="0.2">
      <c r="A8" s="12">
        <v>1</v>
      </c>
      <c r="B8" s="46"/>
      <c r="C8" s="45"/>
      <c r="D8" s="47"/>
      <c r="E8" s="45"/>
      <c r="F8" s="42" t="str">
        <f>IF(SUM(LISTA_12[[#This Row],[N]:[R]])&gt;0,1,"")</f>
        <v/>
      </c>
      <c r="G8" s="42"/>
      <c r="H8" s="42"/>
      <c r="I8" s="42"/>
      <c r="J8" s="42"/>
      <c r="K8" s="42"/>
      <c r="L8" s="42"/>
      <c r="M8" s="42"/>
      <c r="N8" s="42"/>
      <c r="O8" s="43"/>
      <c r="P8" s="42"/>
      <c r="Q8" s="42"/>
      <c r="R8" s="42"/>
      <c r="S8" s="42"/>
      <c r="T8" s="42"/>
      <c r="U8" s="42"/>
      <c r="V8" s="42"/>
      <c r="W8" s="42"/>
      <c r="X8" s="42" t="str">
        <f>IF(SUM(LISTA_12[[#This Row],[S]:[W]])&gt;0,1,"")</f>
        <v/>
      </c>
      <c r="Y8" s="42"/>
      <c r="Z8" s="42"/>
      <c r="AA8" s="42"/>
      <c r="AB8" s="42"/>
      <c r="AC8" s="42"/>
      <c r="AD8" s="20">
        <f>(LISTA_12[[#This Row],[G]]*$G$5)+(LISTA_12[[#This Row],[H]]*$H$5)+(LISTA_12[[#This Row],[I]]*$I$5)+(LISTA_12[[#This Row],[J]]*$J$5)+(LISTA_12[[#This Row],[K]]*$K$5)+(LISTA_12[[#This Row],[L]]*$L$5)+(LISTA_12[[#This Row],[M]]*$M$5)+(LISTA_12[[#This Row],[N]]*$N$5)+(LISTA_12[[#This Row],[O]]*$O$5)+(LISTA_12[[#This Row],[P]]*$P$5)+(LISTA_12[[#This Row],[Q]]*$Q$5)+(LISTA_12[[#This Row],[R]]*$R$5)+(LISTA_12[[#This Row],[S]]*$S$5)+(LISTA_12[[#This Row],[T]]*$T$5)+(LISTA_12[[#This Row],[U]]*$U$5)+(LISTA_12[[#This Row],[V]]*$V$5)+(LISTA_12[[#This Row],[W]]*$W$5)+(LISTA_12[[#This Row],[Z]]*$Z$5)+(LISTA_12[[#This Row],[Y]]*$Y$5)+(LISTA_12[[#This Row],[AA]]*$AA$5)+(LISTA_12[[#This Row],[AB]]*$AB$5)</f>
        <v>0</v>
      </c>
    </row>
    <row r="9" spans="1:30" x14ac:dyDescent="0.2">
      <c r="A9" s="12">
        <v>2</v>
      </c>
      <c r="B9" s="46"/>
      <c r="C9" s="45"/>
      <c r="D9" s="45"/>
      <c r="E9" s="45"/>
      <c r="F9" s="42" t="str">
        <f>IF(SUM(LISTA_12[[#This Row],[N]:[R]])&gt;0,1,"")</f>
        <v/>
      </c>
      <c r="G9" s="42"/>
      <c r="H9" s="42"/>
      <c r="I9" s="42"/>
      <c r="J9" s="42"/>
      <c r="K9" s="42"/>
      <c r="L9" s="42"/>
      <c r="M9" s="42"/>
      <c r="N9" s="42"/>
      <c r="O9" s="43"/>
      <c r="P9" s="42"/>
      <c r="Q9" s="42"/>
      <c r="R9" s="42"/>
      <c r="S9" s="42"/>
      <c r="T9" s="42"/>
      <c r="U9" s="42"/>
      <c r="V9" s="42"/>
      <c r="W9" s="42"/>
      <c r="X9" s="42" t="str">
        <f>IF(SUM(LISTA_12[[#This Row],[S]:[W]])&gt;0,1,"")</f>
        <v/>
      </c>
      <c r="Y9" s="42"/>
      <c r="Z9" s="42"/>
      <c r="AA9" s="42"/>
      <c r="AB9" s="42"/>
      <c r="AC9" s="42"/>
      <c r="AD9" s="21">
        <f>(LISTA_12[[#This Row],[G]]*$G$5)+(LISTA_12[[#This Row],[H]]*$H$5)+(LISTA_12[[#This Row],[I]]*$I$5)+(LISTA_12[[#This Row],[J]]*$J$5)+(LISTA_12[[#This Row],[K]]*$K$5)+(LISTA_12[[#This Row],[L]]*$L$5)+(LISTA_12[[#This Row],[M]]*$M$5)+(LISTA_12[[#This Row],[N]]*$N$5)+(LISTA_12[[#This Row],[O]]*$O$5)+(LISTA_12[[#This Row],[P]]*$P$5)+(LISTA_12[[#This Row],[Q]]*$Q$5)+(LISTA_12[[#This Row],[R]]*$R$5)+(LISTA_12[[#This Row],[S]]*$S$5)+(LISTA_12[[#This Row],[T]]*$T$5)+(LISTA_12[[#This Row],[U]]*$U$5)+(LISTA_12[[#This Row],[V]]*$V$5)+(LISTA_12[[#This Row],[W]]*$W$5)+(LISTA_12[[#This Row],[Z]]*$Z$5)+(LISTA_12[[#This Row],[Y]]*$Y$5)+(LISTA_12[[#This Row],[AA]]*$AA$5)+(LISTA_12[[#This Row],[AB]]*$AB$5)</f>
        <v>0</v>
      </c>
    </row>
    <row r="10" spans="1:30" x14ac:dyDescent="0.2">
      <c r="A10" s="12">
        <v>3</v>
      </c>
      <c r="B10" s="46"/>
      <c r="C10" s="45"/>
      <c r="D10" s="45"/>
      <c r="E10" s="45"/>
      <c r="F10" s="42" t="str">
        <f>IF(SUM(LISTA_12[[#This Row],[N]:[R]])&gt;0,1,"")</f>
        <v/>
      </c>
      <c r="G10" s="42"/>
      <c r="H10" s="42"/>
      <c r="I10" s="42"/>
      <c r="J10" s="42"/>
      <c r="K10" s="42"/>
      <c r="L10" s="42"/>
      <c r="M10" s="42"/>
      <c r="N10" s="42"/>
      <c r="O10" s="43"/>
      <c r="P10" s="42"/>
      <c r="Q10" s="42"/>
      <c r="R10" s="42"/>
      <c r="S10" s="42"/>
      <c r="T10" s="42"/>
      <c r="U10" s="42"/>
      <c r="V10" s="42"/>
      <c r="W10" s="42"/>
      <c r="X10" s="42" t="str">
        <f>IF(SUM(LISTA_12[[#This Row],[S]:[W]])&gt;0,1,"")</f>
        <v/>
      </c>
      <c r="Y10" s="42"/>
      <c r="Z10" s="42"/>
      <c r="AA10" s="42"/>
      <c r="AB10" s="42"/>
      <c r="AC10" s="42"/>
      <c r="AD10" s="21">
        <f>(LISTA_12[[#This Row],[G]]*$G$5)+(LISTA_12[[#This Row],[H]]*$H$5)+(LISTA_12[[#This Row],[I]]*$I$5)+(LISTA_12[[#This Row],[J]]*$J$5)+(LISTA_12[[#This Row],[K]]*$K$5)+(LISTA_12[[#This Row],[L]]*$L$5)+(LISTA_12[[#This Row],[M]]*$M$5)+(LISTA_12[[#This Row],[N]]*$N$5)+(LISTA_12[[#This Row],[O]]*$O$5)+(LISTA_12[[#This Row],[P]]*$P$5)+(LISTA_12[[#This Row],[Q]]*$Q$5)+(LISTA_12[[#This Row],[R]]*$R$5)+(LISTA_12[[#This Row],[S]]*$S$5)+(LISTA_12[[#This Row],[T]]*$T$5)+(LISTA_12[[#This Row],[U]]*$U$5)+(LISTA_12[[#This Row],[V]]*$V$5)+(LISTA_12[[#This Row],[W]]*$W$5)+(LISTA_12[[#This Row],[Z]]*$Z$5)+(LISTA_12[[#This Row],[Y]]*$Y$5)+(LISTA_12[[#This Row],[AA]]*$AA$5)+(LISTA_12[[#This Row],[AB]]*$AB$5)</f>
        <v>0</v>
      </c>
    </row>
    <row r="15" spans="1:30" x14ac:dyDescent="0.2">
      <c r="M15" s="14"/>
    </row>
  </sheetData>
  <sheetProtection formatCells="0" formatColumns="0" formatRows="0" insertColumns="0" insertRows="0" insertHyperlinks="0" deleteColumns="0" deleteRows="0" sort="0" autoFilter="0" pivotTables="0"/>
  <mergeCells count="15">
    <mergeCell ref="A1:AD1"/>
    <mergeCell ref="A4:A6"/>
    <mergeCell ref="B4:B6"/>
    <mergeCell ref="C4:C6"/>
    <mergeCell ref="D4:D6"/>
    <mergeCell ref="E4:E6"/>
    <mergeCell ref="F4:F6"/>
    <mergeCell ref="G4:M4"/>
    <mergeCell ref="N4:R4"/>
    <mergeCell ref="S4:X4"/>
    <mergeCell ref="Y4:AA4"/>
    <mergeCell ref="AB4:AC4"/>
    <mergeCell ref="AD4:AD6"/>
    <mergeCell ref="X5:X6"/>
    <mergeCell ref="AC5:AC6"/>
  </mergeCells>
  <pageMargins left="0.23622047244094491" right="0.23622047244094491" top="0.74803149606299213" bottom="0.74803149606299213" header="0.31496062992125984" footer="0.31496062992125984"/>
  <pageSetup paperSize="9" scale="51" fitToHeight="50" orientation="landscape" r:id="rId1"/>
  <headerFooter>
    <oddFooter>&amp;RStrona &amp;P z &amp;N</oddFooter>
  </headerFooter>
  <rowBreaks count="1" manualBreakCount="1">
    <brk id="2" max="16383" man="1"/>
  </rowBreaks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21"/>
  <sheetViews>
    <sheetView zoomScale="73" zoomScaleNormal="73" workbookViewId="0">
      <selection activeCell="S12" sqref="S12"/>
    </sheetView>
  </sheetViews>
  <sheetFormatPr defaultRowHeight="12.75" x14ac:dyDescent="0.2"/>
  <cols>
    <col min="1" max="1" width="47.42578125" style="13" customWidth="1"/>
    <col min="2" max="2" width="11.140625" style="13" customWidth="1"/>
    <col min="3" max="3" width="5.85546875" style="13" customWidth="1"/>
    <col min="4" max="19" width="7.7109375" style="13" customWidth="1"/>
    <col min="20" max="20" width="6.5703125" style="13" customWidth="1"/>
    <col min="21" max="21" width="8" style="13" customWidth="1"/>
    <col min="22" max="26" width="9.140625" style="13"/>
    <col min="27" max="27" width="15.28515625" style="13" customWidth="1"/>
    <col min="28" max="256" width="9.140625" style="13"/>
    <col min="257" max="257" width="6.140625" style="13" customWidth="1"/>
    <col min="258" max="258" width="29.42578125" style="13" customWidth="1"/>
    <col min="259" max="259" width="19.140625" style="13" customWidth="1"/>
    <col min="260" max="260" width="10.140625" style="13" customWidth="1"/>
    <col min="261" max="261" width="10.7109375" style="13" customWidth="1"/>
    <col min="262" max="262" width="0" style="13" hidden="1" customWidth="1"/>
    <col min="263" max="263" width="11.5703125" style="13" customWidth="1"/>
    <col min="264" max="264" width="11.7109375" style="13" customWidth="1"/>
    <col min="265" max="265" width="11.5703125" style="13" customWidth="1"/>
    <col min="266" max="267" width="11.7109375" style="13" customWidth="1"/>
    <col min="268" max="268" width="11.5703125" style="13" customWidth="1"/>
    <col min="269" max="273" width="0" style="13" hidden="1" customWidth="1"/>
    <col min="274" max="274" width="11.7109375" style="13" customWidth="1"/>
    <col min="275" max="275" width="11.85546875" style="13" customWidth="1"/>
    <col min="276" max="276" width="9.5703125" style="13" customWidth="1"/>
    <col min="277" max="277" width="0" style="13" hidden="1" customWidth="1"/>
    <col min="278" max="278" width="16.5703125" style="13" customWidth="1"/>
    <col min="279" max="512" width="9.140625" style="13"/>
    <col min="513" max="513" width="6.140625" style="13" customWidth="1"/>
    <col min="514" max="514" width="29.42578125" style="13" customWidth="1"/>
    <col min="515" max="515" width="19.140625" style="13" customWidth="1"/>
    <col min="516" max="516" width="10.140625" style="13" customWidth="1"/>
    <col min="517" max="517" width="10.7109375" style="13" customWidth="1"/>
    <col min="518" max="518" width="0" style="13" hidden="1" customWidth="1"/>
    <col min="519" max="519" width="11.5703125" style="13" customWidth="1"/>
    <col min="520" max="520" width="11.7109375" style="13" customWidth="1"/>
    <col min="521" max="521" width="11.5703125" style="13" customWidth="1"/>
    <col min="522" max="523" width="11.7109375" style="13" customWidth="1"/>
    <col min="524" max="524" width="11.5703125" style="13" customWidth="1"/>
    <col min="525" max="529" width="0" style="13" hidden="1" customWidth="1"/>
    <col min="530" max="530" width="11.7109375" style="13" customWidth="1"/>
    <col min="531" max="531" width="11.85546875" style="13" customWidth="1"/>
    <col min="532" max="532" width="9.5703125" style="13" customWidth="1"/>
    <col min="533" max="533" width="0" style="13" hidden="1" customWidth="1"/>
    <col min="534" max="534" width="16.5703125" style="13" customWidth="1"/>
    <col min="535" max="768" width="9.140625" style="13"/>
    <col min="769" max="769" width="6.140625" style="13" customWidth="1"/>
    <col min="770" max="770" width="29.42578125" style="13" customWidth="1"/>
    <col min="771" max="771" width="19.140625" style="13" customWidth="1"/>
    <col min="772" max="772" width="10.140625" style="13" customWidth="1"/>
    <col min="773" max="773" width="10.7109375" style="13" customWidth="1"/>
    <col min="774" max="774" width="0" style="13" hidden="1" customWidth="1"/>
    <col min="775" max="775" width="11.5703125" style="13" customWidth="1"/>
    <col min="776" max="776" width="11.7109375" style="13" customWidth="1"/>
    <col min="777" max="777" width="11.5703125" style="13" customWidth="1"/>
    <col min="778" max="779" width="11.7109375" style="13" customWidth="1"/>
    <col min="780" max="780" width="11.5703125" style="13" customWidth="1"/>
    <col min="781" max="785" width="0" style="13" hidden="1" customWidth="1"/>
    <col min="786" max="786" width="11.7109375" style="13" customWidth="1"/>
    <col min="787" max="787" width="11.85546875" style="13" customWidth="1"/>
    <col min="788" max="788" width="9.5703125" style="13" customWidth="1"/>
    <col min="789" max="789" width="0" style="13" hidden="1" customWidth="1"/>
    <col min="790" max="790" width="16.5703125" style="13" customWidth="1"/>
    <col min="791" max="1024" width="9.140625" style="13"/>
    <col min="1025" max="1025" width="6.140625" style="13" customWidth="1"/>
    <col min="1026" max="1026" width="29.42578125" style="13" customWidth="1"/>
    <col min="1027" max="1027" width="19.140625" style="13" customWidth="1"/>
    <col min="1028" max="1028" width="10.140625" style="13" customWidth="1"/>
    <col min="1029" max="1029" width="10.7109375" style="13" customWidth="1"/>
    <col min="1030" max="1030" width="0" style="13" hidden="1" customWidth="1"/>
    <col min="1031" max="1031" width="11.5703125" style="13" customWidth="1"/>
    <col min="1032" max="1032" width="11.7109375" style="13" customWidth="1"/>
    <col min="1033" max="1033" width="11.5703125" style="13" customWidth="1"/>
    <col min="1034" max="1035" width="11.7109375" style="13" customWidth="1"/>
    <col min="1036" max="1036" width="11.5703125" style="13" customWidth="1"/>
    <col min="1037" max="1041" width="0" style="13" hidden="1" customWidth="1"/>
    <col min="1042" max="1042" width="11.7109375" style="13" customWidth="1"/>
    <col min="1043" max="1043" width="11.85546875" style="13" customWidth="1"/>
    <col min="1044" max="1044" width="9.5703125" style="13" customWidth="1"/>
    <col min="1045" max="1045" width="0" style="13" hidden="1" customWidth="1"/>
    <col min="1046" max="1046" width="16.5703125" style="13" customWidth="1"/>
    <col min="1047" max="1280" width="9.140625" style="13"/>
    <col min="1281" max="1281" width="6.140625" style="13" customWidth="1"/>
    <col min="1282" max="1282" width="29.42578125" style="13" customWidth="1"/>
    <col min="1283" max="1283" width="19.140625" style="13" customWidth="1"/>
    <col min="1284" max="1284" width="10.140625" style="13" customWidth="1"/>
    <col min="1285" max="1285" width="10.7109375" style="13" customWidth="1"/>
    <col min="1286" max="1286" width="0" style="13" hidden="1" customWidth="1"/>
    <col min="1287" max="1287" width="11.5703125" style="13" customWidth="1"/>
    <col min="1288" max="1288" width="11.7109375" style="13" customWidth="1"/>
    <col min="1289" max="1289" width="11.5703125" style="13" customWidth="1"/>
    <col min="1290" max="1291" width="11.7109375" style="13" customWidth="1"/>
    <col min="1292" max="1292" width="11.5703125" style="13" customWidth="1"/>
    <col min="1293" max="1297" width="0" style="13" hidden="1" customWidth="1"/>
    <col min="1298" max="1298" width="11.7109375" style="13" customWidth="1"/>
    <col min="1299" max="1299" width="11.85546875" style="13" customWidth="1"/>
    <col min="1300" max="1300" width="9.5703125" style="13" customWidth="1"/>
    <col min="1301" max="1301" width="0" style="13" hidden="1" customWidth="1"/>
    <col min="1302" max="1302" width="16.5703125" style="13" customWidth="1"/>
    <col min="1303" max="1536" width="9.140625" style="13"/>
    <col min="1537" max="1537" width="6.140625" style="13" customWidth="1"/>
    <col min="1538" max="1538" width="29.42578125" style="13" customWidth="1"/>
    <col min="1539" max="1539" width="19.140625" style="13" customWidth="1"/>
    <col min="1540" max="1540" width="10.140625" style="13" customWidth="1"/>
    <col min="1541" max="1541" width="10.7109375" style="13" customWidth="1"/>
    <col min="1542" max="1542" width="0" style="13" hidden="1" customWidth="1"/>
    <col min="1543" max="1543" width="11.5703125" style="13" customWidth="1"/>
    <col min="1544" max="1544" width="11.7109375" style="13" customWidth="1"/>
    <col min="1545" max="1545" width="11.5703125" style="13" customWidth="1"/>
    <col min="1546" max="1547" width="11.7109375" style="13" customWidth="1"/>
    <col min="1548" max="1548" width="11.5703125" style="13" customWidth="1"/>
    <col min="1549" max="1553" width="0" style="13" hidden="1" customWidth="1"/>
    <col min="1554" max="1554" width="11.7109375" style="13" customWidth="1"/>
    <col min="1555" max="1555" width="11.85546875" style="13" customWidth="1"/>
    <col min="1556" max="1556" width="9.5703125" style="13" customWidth="1"/>
    <col min="1557" max="1557" width="0" style="13" hidden="1" customWidth="1"/>
    <col min="1558" max="1558" width="16.5703125" style="13" customWidth="1"/>
    <col min="1559" max="1792" width="9.140625" style="13"/>
    <col min="1793" max="1793" width="6.140625" style="13" customWidth="1"/>
    <col min="1794" max="1794" width="29.42578125" style="13" customWidth="1"/>
    <col min="1795" max="1795" width="19.140625" style="13" customWidth="1"/>
    <col min="1796" max="1796" width="10.140625" style="13" customWidth="1"/>
    <col min="1797" max="1797" width="10.7109375" style="13" customWidth="1"/>
    <col min="1798" max="1798" width="0" style="13" hidden="1" customWidth="1"/>
    <col min="1799" max="1799" width="11.5703125" style="13" customWidth="1"/>
    <col min="1800" max="1800" width="11.7109375" style="13" customWidth="1"/>
    <col min="1801" max="1801" width="11.5703125" style="13" customWidth="1"/>
    <col min="1802" max="1803" width="11.7109375" style="13" customWidth="1"/>
    <col min="1804" max="1804" width="11.5703125" style="13" customWidth="1"/>
    <col min="1805" max="1809" width="0" style="13" hidden="1" customWidth="1"/>
    <col min="1810" max="1810" width="11.7109375" style="13" customWidth="1"/>
    <col min="1811" max="1811" width="11.85546875" style="13" customWidth="1"/>
    <col min="1812" max="1812" width="9.5703125" style="13" customWidth="1"/>
    <col min="1813" max="1813" width="0" style="13" hidden="1" customWidth="1"/>
    <col min="1814" max="1814" width="16.5703125" style="13" customWidth="1"/>
    <col min="1815" max="2048" width="9.140625" style="13"/>
    <col min="2049" max="2049" width="6.140625" style="13" customWidth="1"/>
    <col min="2050" max="2050" width="29.42578125" style="13" customWidth="1"/>
    <col min="2051" max="2051" width="19.140625" style="13" customWidth="1"/>
    <col min="2052" max="2052" width="10.140625" style="13" customWidth="1"/>
    <col min="2053" max="2053" width="10.7109375" style="13" customWidth="1"/>
    <col min="2054" max="2054" width="0" style="13" hidden="1" customWidth="1"/>
    <col min="2055" max="2055" width="11.5703125" style="13" customWidth="1"/>
    <col min="2056" max="2056" width="11.7109375" style="13" customWidth="1"/>
    <col min="2057" max="2057" width="11.5703125" style="13" customWidth="1"/>
    <col min="2058" max="2059" width="11.7109375" style="13" customWidth="1"/>
    <col min="2060" max="2060" width="11.5703125" style="13" customWidth="1"/>
    <col min="2061" max="2065" width="0" style="13" hidden="1" customWidth="1"/>
    <col min="2066" max="2066" width="11.7109375" style="13" customWidth="1"/>
    <col min="2067" max="2067" width="11.85546875" style="13" customWidth="1"/>
    <col min="2068" max="2068" width="9.5703125" style="13" customWidth="1"/>
    <col min="2069" max="2069" width="0" style="13" hidden="1" customWidth="1"/>
    <col min="2070" max="2070" width="16.5703125" style="13" customWidth="1"/>
    <col min="2071" max="2304" width="9.140625" style="13"/>
    <col min="2305" max="2305" width="6.140625" style="13" customWidth="1"/>
    <col min="2306" max="2306" width="29.42578125" style="13" customWidth="1"/>
    <col min="2307" max="2307" width="19.140625" style="13" customWidth="1"/>
    <col min="2308" max="2308" width="10.140625" style="13" customWidth="1"/>
    <col min="2309" max="2309" width="10.7109375" style="13" customWidth="1"/>
    <col min="2310" max="2310" width="0" style="13" hidden="1" customWidth="1"/>
    <col min="2311" max="2311" width="11.5703125" style="13" customWidth="1"/>
    <col min="2312" max="2312" width="11.7109375" style="13" customWidth="1"/>
    <col min="2313" max="2313" width="11.5703125" style="13" customWidth="1"/>
    <col min="2314" max="2315" width="11.7109375" style="13" customWidth="1"/>
    <col min="2316" max="2316" width="11.5703125" style="13" customWidth="1"/>
    <col min="2317" max="2321" width="0" style="13" hidden="1" customWidth="1"/>
    <col min="2322" max="2322" width="11.7109375" style="13" customWidth="1"/>
    <col min="2323" max="2323" width="11.85546875" style="13" customWidth="1"/>
    <col min="2324" max="2324" width="9.5703125" style="13" customWidth="1"/>
    <col min="2325" max="2325" width="0" style="13" hidden="1" customWidth="1"/>
    <col min="2326" max="2326" width="16.5703125" style="13" customWidth="1"/>
    <col min="2327" max="2560" width="9.140625" style="13"/>
    <col min="2561" max="2561" width="6.140625" style="13" customWidth="1"/>
    <col min="2562" max="2562" width="29.42578125" style="13" customWidth="1"/>
    <col min="2563" max="2563" width="19.140625" style="13" customWidth="1"/>
    <col min="2564" max="2564" width="10.140625" style="13" customWidth="1"/>
    <col min="2565" max="2565" width="10.7109375" style="13" customWidth="1"/>
    <col min="2566" max="2566" width="0" style="13" hidden="1" customWidth="1"/>
    <col min="2567" max="2567" width="11.5703125" style="13" customWidth="1"/>
    <col min="2568" max="2568" width="11.7109375" style="13" customWidth="1"/>
    <col min="2569" max="2569" width="11.5703125" style="13" customWidth="1"/>
    <col min="2570" max="2571" width="11.7109375" style="13" customWidth="1"/>
    <col min="2572" max="2572" width="11.5703125" style="13" customWidth="1"/>
    <col min="2573" max="2577" width="0" style="13" hidden="1" customWidth="1"/>
    <col min="2578" max="2578" width="11.7109375" style="13" customWidth="1"/>
    <col min="2579" max="2579" width="11.85546875" style="13" customWidth="1"/>
    <col min="2580" max="2580" width="9.5703125" style="13" customWidth="1"/>
    <col min="2581" max="2581" width="0" style="13" hidden="1" customWidth="1"/>
    <col min="2582" max="2582" width="16.5703125" style="13" customWidth="1"/>
    <col min="2583" max="2816" width="9.140625" style="13"/>
    <col min="2817" max="2817" width="6.140625" style="13" customWidth="1"/>
    <col min="2818" max="2818" width="29.42578125" style="13" customWidth="1"/>
    <col min="2819" max="2819" width="19.140625" style="13" customWidth="1"/>
    <col min="2820" max="2820" width="10.140625" style="13" customWidth="1"/>
    <col min="2821" max="2821" width="10.7109375" style="13" customWidth="1"/>
    <col min="2822" max="2822" width="0" style="13" hidden="1" customWidth="1"/>
    <col min="2823" max="2823" width="11.5703125" style="13" customWidth="1"/>
    <col min="2824" max="2824" width="11.7109375" style="13" customWidth="1"/>
    <col min="2825" max="2825" width="11.5703125" style="13" customWidth="1"/>
    <col min="2826" max="2827" width="11.7109375" style="13" customWidth="1"/>
    <col min="2828" max="2828" width="11.5703125" style="13" customWidth="1"/>
    <col min="2829" max="2833" width="0" style="13" hidden="1" customWidth="1"/>
    <col min="2834" max="2834" width="11.7109375" style="13" customWidth="1"/>
    <col min="2835" max="2835" width="11.85546875" style="13" customWidth="1"/>
    <col min="2836" max="2836" width="9.5703125" style="13" customWidth="1"/>
    <col min="2837" max="2837" width="0" style="13" hidden="1" customWidth="1"/>
    <col min="2838" max="2838" width="16.5703125" style="13" customWidth="1"/>
    <col min="2839" max="3072" width="9.140625" style="13"/>
    <col min="3073" max="3073" width="6.140625" style="13" customWidth="1"/>
    <col min="3074" max="3074" width="29.42578125" style="13" customWidth="1"/>
    <col min="3075" max="3075" width="19.140625" style="13" customWidth="1"/>
    <col min="3076" max="3076" width="10.140625" style="13" customWidth="1"/>
    <col min="3077" max="3077" width="10.7109375" style="13" customWidth="1"/>
    <col min="3078" max="3078" width="0" style="13" hidden="1" customWidth="1"/>
    <col min="3079" max="3079" width="11.5703125" style="13" customWidth="1"/>
    <col min="3080" max="3080" width="11.7109375" style="13" customWidth="1"/>
    <col min="3081" max="3081" width="11.5703125" style="13" customWidth="1"/>
    <col min="3082" max="3083" width="11.7109375" style="13" customWidth="1"/>
    <col min="3084" max="3084" width="11.5703125" style="13" customWidth="1"/>
    <col min="3085" max="3089" width="0" style="13" hidden="1" customWidth="1"/>
    <col min="3090" max="3090" width="11.7109375" style="13" customWidth="1"/>
    <col min="3091" max="3091" width="11.85546875" style="13" customWidth="1"/>
    <col min="3092" max="3092" width="9.5703125" style="13" customWidth="1"/>
    <col min="3093" max="3093" width="0" style="13" hidden="1" customWidth="1"/>
    <col min="3094" max="3094" width="16.5703125" style="13" customWidth="1"/>
    <col min="3095" max="3328" width="9.140625" style="13"/>
    <col min="3329" max="3329" width="6.140625" style="13" customWidth="1"/>
    <col min="3330" max="3330" width="29.42578125" style="13" customWidth="1"/>
    <col min="3331" max="3331" width="19.140625" style="13" customWidth="1"/>
    <col min="3332" max="3332" width="10.140625" style="13" customWidth="1"/>
    <col min="3333" max="3333" width="10.7109375" style="13" customWidth="1"/>
    <col min="3334" max="3334" width="0" style="13" hidden="1" customWidth="1"/>
    <col min="3335" max="3335" width="11.5703125" style="13" customWidth="1"/>
    <col min="3336" max="3336" width="11.7109375" style="13" customWidth="1"/>
    <col min="3337" max="3337" width="11.5703125" style="13" customWidth="1"/>
    <col min="3338" max="3339" width="11.7109375" style="13" customWidth="1"/>
    <col min="3340" max="3340" width="11.5703125" style="13" customWidth="1"/>
    <col min="3341" max="3345" width="0" style="13" hidden="1" customWidth="1"/>
    <col min="3346" max="3346" width="11.7109375" style="13" customWidth="1"/>
    <col min="3347" max="3347" width="11.85546875" style="13" customWidth="1"/>
    <col min="3348" max="3348" width="9.5703125" style="13" customWidth="1"/>
    <col min="3349" max="3349" width="0" style="13" hidden="1" customWidth="1"/>
    <col min="3350" max="3350" width="16.5703125" style="13" customWidth="1"/>
    <col min="3351" max="3584" width="9.140625" style="13"/>
    <col min="3585" max="3585" width="6.140625" style="13" customWidth="1"/>
    <col min="3586" max="3586" width="29.42578125" style="13" customWidth="1"/>
    <col min="3587" max="3587" width="19.140625" style="13" customWidth="1"/>
    <col min="3588" max="3588" width="10.140625" style="13" customWidth="1"/>
    <col min="3589" max="3589" width="10.7109375" style="13" customWidth="1"/>
    <col min="3590" max="3590" width="0" style="13" hidden="1" customWidth="1"/>
    <col min="3591" max="3591" width="11.5703125" style="13" customWidth="1"/>
    <col min="3592" max="3592" width="11.7109375" style="13" customWidth="1"/>
    <col min="3593" max="3593" width="11.5703125" style="13" customWidth="1"/>
    <col min="3594" max="3595" width="11.7109375" style="13" customWidth="1"/>
    <col min="3596" max="3596" width="11.5703125" style="13" customWidth="1"/>
    <col min="3597" max="3601" width="0" style="13" hidden="1" customWidth="1"/>
    <col min="3602" max="3602" width="11.7109375" style="13" customWidth="1"/>
    <col min="3603" max="3603" width="11.85546875" style="13" customWidth="1"/>
    <col min="3604" max="3604" width="9.5703125" style="13" customWidth="1"/>
    <col min="3605" max="3605" width="0" style="13" hidden="1" customWidth="1"/>
    <col min="3606" max="3606" width="16.5703125" style="13" customWidth="1"/>
    <col min="3607" max="3840" width="9.140625" style="13"/>
    <col min="3841" max="3841" width="6.140625" style="13" customWidth="1"/>
    <col min="3842" max="3842" width="29.42578125" style="13" customWidth="1"/>
    <col min="3843" max="3843" width="19.140625" style="13" customWidth="1"/>
    <col min="3844" max="3844" width="10.140625" style="13" customWidth="1"/>
    <col min="3845" max="3845" width="10.7109375" style="13" customWidth="1"/>
    <col min="3846" max="3846" width="0" style="13" hidden="1" customWidth="1"/>
    <col min="3847" max="3847" width="11.5703125" style="13" customWidth="1"/>
    <col min="3848" max="3848" width="11.7109375" style="13" customWidth="1"/>
    <col min="3849" max="3849" width="11.5703125" style="13" customWidth="1"/>
    <col min="3850" max="3851" width="11.7109375" style="13" customWidth="1"/>
    <col min="3852" max="3852" width="11.5703125" style="13" customWidth="1"/>
    <col min="3853" max="3857" width="0" style="13" hidden="1" customWidth="1"/>
    <col min="3858" max="3858" width="11.7109375" style="13" customWidth="1"/>
    <col min="3859" max="3859" width="11.85546875" style="13" customWidth="1"/>
    <col min="3860" max="3860" width="9.5703125" style="13" customWidth="1"/>
    <col min="3861" max="3861" width="0" style="13" hidden="1" customWidth="1"/>
    <col min="3862" max="3862" width="16.5703125" style="13" customWidth="1"/>
    <col min="3863" max="4096" width="9.140625" style="13"/>
    <col min="4097" max="4097" width="6.140625" style="13" customWidth="1"/>
    <col min="4098" max="4098" width="29.42578125" style="13" customWidth="1"/>
    <col min="4099" max="4099" width="19.140625" style="13" customWidth="1"/>
    <col min="4100" max="4100" width="10.140625" style="13" customWidth="1"/>
    <col min="4101" max="4101" width="10.7109375" style="13" customWidth="1"/>
    <col min="4102" max="4102" width="0" style="13" hidden="1" customWidth="1"/>
    <col min="4103" max="4103" width="11.5703125" style="13" customWidth="1"/>
    <col min="4104" max="4104" width="11.7109375" style="13" customWidth="1"/>
    <col min="4105" max="4105" width="11.5703125" style="13" customWidth="1"/>
    <col min="4106" max="4107" width="11.7109375" style="13" customWidth="1"/>
    <col min="4108" max="4108" width="11.5703125" style="13" customWidth="1"/>
    <col min="4109" max="4113" width="0" style="13" hidden="1" customWidth="1"/>
    <col min="4114" max="4114" width="11.7109375" style="13" customWidth="1"/>
    <col min="4115" max="4115" width="11.85546875" style="13" customWidth="1"/>
    <col min="4116" max="4116" width="9.5703125" style="13" customWidth="1"/>
    <col min="4117" max="4117" width="0" style="13" hidden="1" customWidth="1"/>
    <col min="4118" max="4118" width="16.5703125" style="13" customWidth="1"/>
    <col min="4119" max="4352" width="9.140625" style="13"/>
    <col min="4353" max="4353" width="6.140625" style="13" customWidth="1"/>
    <col min="4354" max="4354" width="29.42578125" style="13" customWidth="1"/>
    <col min="4355" max="4355" width="19.140625" style="13" customWidth="1"/>
    <col min="4356" max="4356" width="10.140625" style="13" customWidth="1"/>
    <col min="4357" max="4357" width="10.7109375" style="13" customWidth="1"/>
    <col min="4358" max="4358" width="0" style="13" hidden="1" customWidth="1"/>
    <col min="4359" max="4359" width="11.5703125" style="13" customWidth="1"/>
    <col min="4360" max="4360" width="11.7109375" style="13" customWidth="1"/>
    <col min="4361" max="4361" width="11.5703125" style="13" customWidth="1"/>
    <col min="4362" max="4363" width="11.7109375" style="13" customWidth="1"/>
    <col min="4364" max="4364" width="11.5703125" style="13" customWidth="1"/>
    <col min="4365" max="4369" width="0" style="13" hidden="1" customWidth="1"/>
    <col min="4370" max="4370" width="11.7109375" style="13" customWidth="1"/>
    <col min="4371" max="4371" width="11.85546875" style="13" customWidth="1"/>
    <col min="4372" max="4372" width="9.5703125" style="13" customWidth="1"/>
    <col min="4373" max="4373" width="0" style="13" hidden="1" customWidth="1"/>
    <col min="4374" max="4374" width="16.5703125" style="13" customWidth="1"/>
    <col min="4375" max="4608" width="9.140625" style="13"/>
    <col min="4609" max="4609" width="6.140625" style="13" customWidth="1"/>
    <col min="4610" max="4610" width="29.42578125" style="13" customWidth="1"/>
    <col min="4611" max="4611" width="19.140625" style="13" customWidth="1"/>
    <col min="4612" max="4612" width="10.140625" style="13" customWidth="1"/>
    <col min="4613" max="4613" width="10.7109375" style="13" customWidth="1"/>
    <col min="4614" max="4614" width="0" style="13" hidden="1" customWidth="1"/>
    <col min="4615" max="4615" width="11.5703125" style="13" customWidth="1"/>
    <col min="4616" max="4616" width="11.7109375" style="13" customWidth="1"/>
    <col min="4617" max="4617" width="11.5703125" style="13" customWidth="1"/>
    <col min="4618" max="4619" width="11.7109375" style="13" customWidth="1"/>
    <col min="4620" max="4620" width="11.5703125" style="13" customWidth="1"/>
    <col min="4621" max="4625" width="0" style="13" hidden="1" customWidth="1"/>
    <col min="4626" max="4626" width="11.7109375" style="13" customWidth="1"/>
    <col min="4627" max="4627" width="11.85546875" style="13" customWidth="1"/>
    <col min="4628" max="4628" width="9.5703125" style="13" customWidth="1"/>
    <col min="4629" max="4629" width="0" style="13" hidden="1" customWidth="1"/>
    <col min="4630" max="4630" width="16.5703125" style="13" customWidth="1"/>
    <col min="4631" max="4864" width="9.140625" style="13"/>
    <col min="4865" max="4865" width="6.140625" style="13" customWidth="1"/>
    <col min="4866" max="4866" width="29.42578125" style="13" customWidth="1"/>
    <col min="4867" max="4867" width="19.140625" style="13" customWidth="1"/>
    <col min="4868" max="4868" width="10.140625" style="13" customWidth="1"/>
    <col min="4869" max="4869" width="10.7109375" style="13" customWidth="1"/>
    <col min="4870" max="4870" width="0" style="13" hidden="1" customWidth="1"/>
    <col min="4871" max="4871" width="11.5703125" style="13" customWidth="1"/>
    <col min="4872" max="4872" width="11.7109375" style="13" customWidth="1"/>
    <col min="4873" max="4873" width="11.5703125" style="13" customWidth="1"/>
    <col min="4874" max="4875" width="11.7109375" style="13" customWidth="1"/>
    <col min="4876" max="4876" width="11.5703125" style="13" customWidth="1"/>
    <col min="4877" max="4881" width="0" style="13" hidden="1" customWidth="1"/>
    <col min="4882" max="4882" width="11.7109375" style="13" customWidth="1"/>
    <col min="4883" max="4883" width="11.85546875" style="13" customWidth="1"/>
    <col min="4884" max="4884" width="9.5703125" style="13" customWidth="1"/>
    <col min="4885" max="4885" width="0" style="13" hidden="1" customWidth="1"/>
    <col min="4886" max="4886" width="16.5703125" style="13" customWidth="1"/>
    <col min="4887" max="5120" width="9.140625" style="13"/>
    <col min="5121" max="5121" width="6.140625" style="13" customWidth="1"/>
    <col min="5122" max="5122" width="29.42578125" style="13" customWidth="1"/>
    <col min="5123" max="5123" width="19.140625" style="13" customWidth="1"/>
    <col min="5124" max="5124" width="10.140625" style="13" customWidth="1"/>
    <col min="5125" max="5125" width="10.7109375" style="13" customWidth="1"/>
    <col min="5126" max="5126" width="0" style="13" hidden="1" customWidth="1"/>
    <col min="5127" max="5127" width="11.5703125" style="13" customWidth="1"/>
    <col min="5128" max="5128" width="11.7109375" style="13" customWidth="1"/>
    <col min="5129" max="5129" width="11.5703125" style="13" customWidth="1"/>
    <col min="5130" max="5131" width="11.7109375" style="13" customWidth="1"/>
    <col min="5132" max="5132" width="11.5703125" style="13" customWidth="1"/>
    <col min="5133" max="5137" width="0" style="13" hidden="1" customWidth="1"/>
    <col min="5138" max="5138" width="11.7109375" style="13" customWidth="1"/>
    <col min="5139" max="5139" width="11.85546875" style="13" customWidth="1"/>
    <col min="5140" max="5140" width="9.5703125" style="13" customWidth="1"/>
    <col min="5141" max="5141" width="0" style="13" hidden="1" customWidth="1"/>
    <col min="5142" max="5142" width="16.5703125" style="13" customWidth="1"/>
    <col min="5143" max="5376" width="9.140625" style="13"/>
    <col min="5377" max="5377" width="6.140625" style="13" customWidth="1"/>
    <col min="5378" max="5378" width="29.42578125" style="13" customWidth="1"/>
    <col min="5379" max="5379" width="19.140625" style="13" customWidth="1"/>
    <col min="5380" max="5380" width="10.140625" style="13" customWidth="1"/>
    <col min="5381" max="5381" width="10.7109375" style="13" customWidth="1"/>
    <col min="5382" max="5382" width="0" style="13" hidden="1" customWidth="1"/>
    <col min="5383" max="5383" width="11.5703125" style="13" customWidth="1"/>
    <col min="5384" max="5384" width="11.7109375" style="13" customWidth="1"/>
    <col min="5385" max="5385" width="11.5703125" style="13" customWidth="1"/>
    <col min="5386" max="5387" width="11.7109375" style="13" customWidth="1"/>
    <col min="5388" max="5388" width="11.5703125" style="13" customWidth="1"/>
    <col min="5389" max="5393" width="0" style="13" hidden="1" customWidth="1"/>
    <col min="5394" max="5394" width="11.7109375" style="13" customWidth="1"/>
    <col min="5395" max="5395" width="11.85546875" style="13" customWidth="1"/>
    <col min="5396" max="5396" width="9.5703125" style="13" customWidth="1"/>
    <col min="5397" max="5397" width="0" style="13" hidden="1" customWidth="1"/>
    <col min="5398" max="5398" width="16.5703125" style="13" customWidth="1"/>
    <col min="5399" max="5632" width="9.140625" style="13"/>
    <col min="5633" max="5633" width="6.140625" style="13" customWidth="1"/>
    <col min="5634" max="5634" width="29.42578125" style="13" customWidth="1"/>
    <col min="5635" max="5635" width="19.140625" style="13" customWidth="1"/>
    <col min="5636" max="5636" width="10.140625" style="13" customWidth="1"/>
    <col min="5637" max="5637" width="10.7109375" style="13" customWidth="1"/>
    <col min="5638" max="5638" width="0" style="13" hidden="1" customWidth="1"/>
    <col min="5639" max="5639" width="11.5703125" style="13" customWidth="1"/>
    <col min="5640" max="5640" width="11.7109375" style="13" customWidth="1"/>
    <col min="5641" max="5641" width="11.5703125" style="13" customWidth="1"/>
    <col min="5642" max="5643" width="11.7109375" style="13" customWidth="1"/>
    <col min="5644" max="5644" width="11.5703125" style="13" customWidth="1"/>
    <col min="5645" max="5649" width="0" style="13" hidden="1" customWidth="1"/>
    <col min="5650" max="5650" width="11.7109375" style="13" customWidth="1"/>
    <col min="5651" max="5651" width="11.85546875" style="13" customWidth="1"/>
    <col min="5652" max="5652" width="9.5703125" style="13" customWidth="1"/>
    <col min="5653" max="5653" width="0" style="13" hidden="1" customWidth="1"/>
    <col min="5654" max="5654" width="16.5703125" style="13" customWidth="1"/>
    <col min="5655" max="5888" width="9.140625" style="13"/>
    <col min="5889" max="5889" width="6.140625" style="13" customWidth="1"/>
    <col min="5890" max="5890" width="29.42578125" style="13" customWidth="1"/>
    <col min="5891" max="5891" width="19.140625" style="13" customWidth="1"/>
    <col min="5892" max="5892" width="10.140625" style="13" customWidth="1"/>
    <col min="5893" max="5893" width="10.7109375" style="13" customWidth="1"/>
    <col min="5894" max="5894" width="0" style="13" hidden="1" customWidth="1"/>
    <col min="5895" max="5895" width="11.5703125" style="13" customWidth="1"/>
    <col min="5896" max="5896" width="11.7109375" style="13" customWidth="1"/>
    <col min="5897" max="5897" width="11.5703125" style="13" customWidth="1"/>
    <col min="5898" max="5899" width="11.7109375" style="13" customWidth="1"/>
    <col min="5900" max="5900" width="11.5703125" style="13" customWidth="1"/>
    <col min="5901" max="5905" width="0" style="13" hidden="1" customWidth="1"/>
    <col min="5906" max="5906" width="11.7109375" style="13" customWidth="1"/>
    <col min="5907" max="5907" width="11.85546875" style="13" customWidth="1"/>
    <col min="5908" max="5908" width="9.5703125" style="13" customWidth="1"/>
    <col min="5909" max="5909" width="0" style="13" hidden="1" customWidth="1"/>
    <col min="5910" max="5910" width="16.5703125" style="13" customWidth="1"/>
    <col min="5911" max="6144" width="9.140625" style="13"/>
    <col min="6145" max="6145" width="6.140625" style="13" customWidth="1"/>
    <col min="6146" max="6146" width="29.42578125" style="13" customWidth="1"/>
    <col min="6147" max="6147" width="19.140625" style="13" customWidth="1"/>
    <col min="6148" max="6148" width="10.140625" style="13" customWidth="1"/>
    <col min="6149" max="6149" width="10.7109375" style="13" customWidth="1"/>
    <col min="6150" max="6150" width="0" style="13" hidden="1" customWidth="1"/>
    <col min="6151" max="6151" width="11.5703125" style="13" customWidth="1"/>
    <col min="6152" max="6152" width="11.7109375" style="13" customWidth="1"/>
    <col min="6153" max="6153" width="11.5703125" style="13" customWidth="1"/>
    <col min="6154" max="6155" width="11.7109375" style="13" customWidth="1"/>
    <col min="6156" max="6156" width="11.5703125" style="13" customWidth="1"/>
    <col min="6157" max="6161" width="0" style="13" hidden="1" customWidth="1"/>
    <col min="6162" max="6162" width="11.7109375" style="13" customWidth="1"/>
    <col min="6163" max="6163" width="11.85546875" style="13" customWidth="1"/>
    <col min="6164" max="6164" width="9.5703125" style="13" customWidth="1"/>
    <col min="6165" max="6165" width="0" style="13" hidden="1" customWidth="1"/>
    <col min="6166" max="6166" width="16.5703125" style="13" customWidth="1"/>
    <col min="6167" max="6400" width="9.140625" style="13"/>
    <col min="6401" max="6401" width="6.140625" style="13" customWidth="1"/>
    <col min="6402" max="6402" width="29.42578125" style="13" customWidth="1"/>
    <col min="6403" max="6403" width="19.140625" style="13" customWidth="1"/>
    <col min="6404" max="6404" width="10.140625" style="13" customWidth="1"/>
    <col min="6405" max="6405" width="10.7109375" style="13" customWidth="1"/>
    <col min="6406" max="6406" width="0" style="13" hidden="1" customWidth="1"/>
    <col min="6407" max="6407" width="11.5703125" style="13" customWidth="1"/>
    <col min="6408" max="6408" width="11.7109375" style="13" customWidth="1"/>
    <col min="6409" max="6409" width="11.5703125" style="13" customWidth="1"/>
    <col min="6410" max="6411" width="11.7109375" style="13" customWidth="1"/>
    <col min="6412" max="6412" width="11.5703125" style="13" customWidth="1"/>
    <col min="6413" max="6417" width="0" style="13" hidden="1" customWidth="1"/>
    <col min="6418" max="6418" width="11.7109375" style="13" customWidth="1"/>
    <col min="6419" max="6419" width="11.85546875" style="13" customWidth="1"/>
    <col min="6420" max="6420" width="9.5703125" style="13" customWidth="1"/>
    <col min="6421" max="6421" width="0" style="13" hidden="1" customWidth="1"/>
    <col min="6422" max="6422" width="16.5703125" style="13" customWidth="1"/>
    <col min="6423" max="6656" width="9.140625" style="13"/>
    <col min="6657" max="6657" width="6.140625" style="13" customWidth="1"/>
    <col min="6658" max="6658" width="29.42578125" style="13" customWidth="1"/>
    <col min="6659" max="6659" width="19.140625" style="13" customWidth="1"/>
    <col min="6660" max="6660" width="10.140625" style="13" customWidth="1"/>
    <col min="6661" max="6661" width="10.7109375" style="13" customWidth="1"/>
    <col min="6662" max="6662" width="0" style="13" hidden="1" customWidth="1"/>
    <col min="6663" max="6663" width="11.5703125" style="13" customWidth="1"/>
    <col min="6664" max="6664" width="11.7109375" style="13" customWidth="1"/>
    <col min="6665" max="6665" width="11.5703125" style="13" customWidth="1"/>
    <col min="6666" max="6667" width="11.7109375" style="13" customWidth="1"/>
    <col min="6668" max="6668" width="11.5703125" style="13" customWidth="1"/>
    <col min="6669" max="6673" width="0" style="13" hidden="1" customWidth="1"/>
    <col min="6674" max="6674" width="11.7109375" style="13" customWidth="1"/>
    <col min="6675" max="6675" width="11.85546875" style="13" customWidth="1"/>
    <col min="6676" max="6676" width="9.5703125" style="13" customWidth="1"/>
    <col min="6677" max="6677" width="0" style="13" hidden="1" customWidth="1"/>
    <col min="6678" max="6678" width="16.5703125" style="13" customWidth="1"/>
    <col min="6679" max="6912" width="9.140625" style="13"/>
    <col min="6913" max="6913" width="6.140625" style="13" customWidth="1"/>
    <col min="6914" max="6914" width="29.42578125" style="13" customWidth="1"/>
    <col min="6915" max="6915" width="19.140625" style="13" customWidth="1"/>
    <col min="6916" max="6916" width="10.140625" style="13" customWidth="1"/>
    <col min="6917" max="6917" width="10.7109375" style="13" customWidth="1"/>
    <col min="6918" max="6918" width="0" style="13" hidden="1" customWidth="1"/>
    <col min="6919" max="6919" width="11.5703125" style="13" customWidth="1"/>
    <col min="6920" max="6920" width="11.7109375" style="13" customWidth="1"/>
    <col min="6921" max="6921" width="11.5703125" style="13" customWidth="1"/>
    <col min="6922" max="6923" width="11.7109375" style="13" customWidth="1"/>
    <col min="6924" max="6924" width="11.5703125" style="13" customWidth="1"/>
    <col min="6925" max="6929" width="0" style="13" hidden="1" customWidth="1"/>
    <col min="6930" max="6930" width="11.7109375" style="13" customWidth="1"/>
    <col min="6931" max="6931" width="11.85546875" style="13" customWidth="1"/>
    <col min="6932" max="6932" width="9.5703125" style="13" customWidth="1"/>
    <col min="6933" max="6933" width="0" style="13" hidden="1" customWidth="1"/>
    <col min="6934" max="6934" width="16.5703125" style="13" customWidth="1"/>
    <col min="6935" max="7168" width="9.140625" style="13"/>
    <col min="7169" max="7169" width="6.140625" style="13" customWidth="1"/>
    <col min="7170" max="7170" width="29.42578125" style="13" customWidth="1"/>
    <col min="7171" max="7171" width="19.140625" style="13" customWidth="1"/>
    <col min="7172" max="7172" width="10.140625" style="13" customWidth="1"/>
    <col min="7173" max="7173" width="10.7109375" style="13" customWidth="1"/>
    <col min="7174" max="7174" width="0" style="13" hidden="1" customWidth="1"/>
    <col min="7175" max="7175" width="11.5703125" style="13" customWidth="1"/>
    <col min="7176" max="7176" width="11.7109375" style="13" customWidth="1"/>
    <col min="7177" max="7177" width="11.5703125" style="13" customWidth="1"/>
    <col min="7178" max="7179" width="11.7109375" style="13" customWidth="1"/>
    <col min="7180" max="7180" width="11.5703125" style="13" customWidth="1"/>
    <col min="7181" max="7185" width="0" style="13" hidden="1" customWidth="1"/>
    <col min="7186" max="7186" width="11.7109375" style="13" customWidth="1"/>
    <col min="7187" max="7187" width="11.85546875" style="13" customWidth="1"/>
    <col min="7188" max="7188" width="9.5703125" style="13" customWidth="1"/>
    <col min="7189" max="7189" width="0" style="13" hidden="1" customWidth="1"/>
    <col min="7190" max="7190" width="16.5703125" style="13" customWidth="1"/>
    <col min="7191" max="7424" width="9.140625" style="13"/>
    <col min="7425" max="7425" width="6.140625" style="13" customWidth="1"/>
    <col min="7426" max="7426" width="29.42578125" style="13" customWidth="1"/>
    <col min="7427" max="7427" width="19.140625" style="13" customWidth="1"/>
    <col min="7428" max="7428" width="10.140625" style="13" customWidth="1"/>
    <col min="7429" max="7429" width="10.7109375" style="13" customWidth="1"/>
    <col min="7430" max="7430" width="0" style="13" hidden="1" customWidth="1"/>
    <col min="7431" max="7431" width="11.5703125" style="13" customWidth="1"/>
    <col min="7432" max="7432" width="11.7109375" style="13" customWidth="1"/>
    <col min="7433" max="7433" width="11.5703125" style="13" customWidth="1"/>
    <col min="7434" max="7435" width="11.7109375" style="13" customWidth="1"/>
    <col min="7436" max="7436" width="11.5703125" style="13" customWidth="1"/>
    <col min="7437" max="7441" width="0" style="13" hidden="1" customWidth="1"/>
    <col min="7442" max="7442" width="11.7109375" style="13" customWidth="1"/>
    <col min="7443" max="7443" width="11.85546875" style="13" customWidth="1"/>
    <col min="7444" max="7444" width="9.5703125" style="13" customWidth="1"/>
    <col min="7445" max="7445" width="0" style="13" hidden="1" customWidth="1"/>
    <col min="7446" max="7446" width="16.5703125" style="13" customWidth="1"/>
    <col min="7447" max="7680" width="9.140625" style="13"/>
    <col min="7681" max="7681" width="6.140625" style="13" customWidth="1"/>
    <col min="7682" max="7682" width="29.42578125" style="13" customWidth="1"/>
    <col min="7683" max="7683" width="19.140625" style="13" customWidth="1"/>
    <col min="7684" max="7684" width="10.140625" style="13" customWidth="1"/>
    <col min="7685" max="7685" width="10.7109375" style="13" customWidth="1"/>
    <col min="7686" max="7686" width="0" style="13" hidden="1" customWidth="1"/>
    <col min="7687" max="7687" width="11.5703125" style="13" customWidth="1"/>
    <col min="7688" max="7688" width="11.7109375" style="13" customWidth="1"/>
    <col min="7689" max="7689" width="11.5703125" style="13" customWidth="1"/>
    <col min="7690" max="7691" width="11.7109375" style="13" customWidth="1"/>
    <col min="7692" max="7692" width="11.5703125" style="13" customWidth="1"/>
    <col min="7693" max="7697" width="0" style="13" hidden="1" customWidth="1"/>
    <col min="7698" max="7698" width="11.7109375" style="13" customWidth="1"/>
    <col min="7699" max="7699" width="11.85546875" style="13" customWidth="1"/>
    <col min="7700" max="7700" width="9.5703125" style="13" customWidth="1"/>
    <col min="7701" max="7701" width="0" style="13" hidden="1" customWidth="1"/>
    <col min="7702" max="7702" width="16.5703125" style="13" customWidth="1"/>
    <col min="7703" max="7936" width="9.140625" style="13"/>
    <col min="7937" max="7937" width="6.140625" style="13" customWidth="1"/>
    <col min="7938" max="7938" width="29.42578125" style="13" customWidth="1"/>
    <col min="7939" max="7939" width="19.140625" style="13" customWidth="1"/>
    <col min="7940" max="7940" width="10.140625" style="13" customWidth="1"/>
    <col min="7941" max="7941" width="10.7109375" style="13" customWidth="1"/>
    <col min="7942" max="7942" width="0" style="13" hidden="1" customWidth="1"/>
    <col min="7943" max="7943" width="11.5703125" style="13" customWidth="1"/>
    <col min="7944" max="7944" width="11.7109375" style="13" customWidth="1"/>
    <col min="7945" max="7945" width="11.5703125" style="13" customWidth="1"/>
    <col min="7946" max="7947" width="11.7109375" style="13" customWidth="1"/>
    <col min="7948" max="7948" width="11.5703125" style="13" customWidth="1"/>
    <col min="7949" max="7953" width="0" style="13" hidden="1" customWidth="1"/>
    <col min="7954" max="7954" width="11.7109375" style="13" customWidth="1"/>
    <col min="7955" max="7955" width="11.85546875" style="13" customWidth="1"/>
    <col min="7956" max="7956" width="9.5703125" style="13" customWidth="1"/>
    <col min="7957" max="7957" width="0" style="13" hidden="1" customWidth="1"/>
    <col min="7958" max="7958" width="16.5703125" style="13" customWidth="1"/>
    <col min="7959" max="8192" width="9.140625" style="13"/>
    <col min="8193" max="8193" width="6.140625" style="13" customWidth="1"/>
    <col min="8194" max="8194" width="29.42578125" style="13" customWidth="1"/>
    <col min="8195" max="8195" width="19.140625" style="13" customWidth="1"/>
    <col min="8196" max="8196" width="10.140625" style="13" customWidth="1"/>
    <col min="8197" max="8197" width="10.7109375" style="13" customWidth="1"/>
    <col min="8198" max="8198" width="0" style="13" hidden="1" customWidth="1"/>
    <col min="8199" max="8199" width="11.5703125" style="13" customWidth="1"/>
    <col min="8200" max="8200" width="11.7109375" style="13" customWidth="1"/>
    <col min="8201" max="8201" width="11.5703125" style="13" customWidth="1"/>
    <col min="8202" max="8203" width="11.7109375" style="13" customWidth="1"/>
    <col min="8204" max="8204" width="11.5703125" style="13" customWidth="1"/>
    <col min="8205" max="8209" width="0" style="13" hidden="1" customWidth="1"/>
    <col min="8210" max="8210" width="11.7109375" style="13" customWidth="1"/>
    <col min="8211" max="8211" width="11.85546875" style="13" customWidth="1"/>
    <col min="8212" max="8212" width="9.5703125" style="13" customWidth="1"/>
    <col min="8213" max="8213" width="0" style="13" hidden="1" customWidth="1"/>
    <col min="8214" max="8214" width="16.5703125" style="13" customWidth="1"/>
    <col min="8215" max="8448" width="9.140625" style="13"/>
    <col min="8449" max="8449" width="6.140625" style="13" customWidth="1"/>
    <col min="8450" max="8450" width="29.42578125" style="13" customWidth="1"/>
    <col min="8451" max="8451" width="19.140625" style="13" customWidth="1"/>
    <col min="8452" max="8452" width="10.140625" style="13" customWidth="1"/>
    <col min="8453" max="8453" width="10.7109375" style="13" customWidth="1"/>
    <col min="8454" max="8454" width="0" style="13" hidden="1" customWidth="1"/>
    <col min="8455" max="8455" width="11.5703125" style="13" customWidth="1"/>
    <col min="8456" max="8456" width="11.7109375" style="13" customWidth="1"/>
    <col min="8457" max="8457" width="11.5703125" style="13" customWidth="1"/>
    <col min="8458" max="8459" width="11.7109375" style="13" customWidth="1"/>
    <col min="8460" max="8460" width="11.5703125" style="13" customWidth="1"/>
    <col min="8461" max="8465" width="0" style="13" hidden="1" customWidth="1"/>
    <col min="8466" max="8466" width="11.7109375" style="13" customWidth="1"/>
    <col min="8467" max="8467" width="11.85546875" style="13" customWidth="1"/>
    <col min="8468" max="8468" width="9.5703125" style="13" customWidth="1"/>
    <col min="8469" max="8469" width="0" style="13" hidden="1" customWidth="1"/>
    <col min="8470" max="8470" width="16.5703125" style="13" customWidth="1"/>
    <col min="8471" max="8704" width="9.140625" style="13"/>
    <col min="8705" max="8705" width="6.140625" style="13" customWidth="1"/>
    <col min="8706" max="8706" width="29.42578125" style="13" customWidth="1"/>
    <col min="8707" max="8707" width="19.140625" style="13" customWidth="1"/>
    <col min="8708" max="8708" width="10.140625" style="13" customWidth="1"/>
    <col min="8709" max="8709" width="10.7109375" style="13" customWidth="1"/>
    <col min="8710" max="8710" width="0" style="13" hidden="1" customWidth="1"/>
    <col min="8711" max="8711" width="11.5703125" style="13" customWidth="1"/>
    <col min="8712" max="8712" width="11.7109375" style="13" customWidth="1"/>
    <col min="8713" max="8713" width="11.5703125" style="13" customWidth="1"/>
    <col min="8714" max="8715" width="11.7109375" style="13" customWidth="1"/>
    <col min="8716" max="8716" width="11.5703125" style="13" customWidth="1"/>
    <col min="8717" max="8721" width="0" style="13" hidden="1" customWidth="1"/>
    <col min="8722" max="8722" width="11.7109375" style="13" customWidth="1"/>
    <col min="8723" max="8723" width="11.85546875" style="13" customWidth="1"/>
    <col min="8724" max="8724" width="9.5703125" style="13" customWidth="1"/>
    <col min="8725" max="8725" width="0" style="13" hidden="1" customWidth="1"/>
    <col min="8726" max="8726" width="16.5703125" style="13" customWidth="1"/>
    <col min="8727" max="8960" width="9.140625" style="13"/>
    <col min="8961" max="8961" width="6.140625" style="13" customWidth="1"/>
    <col min="8962" max="8962" width="29.42578125" style="13" customWidth="1"/>
    <col min="8963" max="8963" width="19.140625" style="13" customWidth="1"/>
    <col min="8964" max="8964" width="10.140625" style="13" customWidth="1"/>
    <col min="8965" max="8965" width="10.7109375" style="13" customWidth="1"/>
    <col min="8966" max="8966" width="0" style="13" hidden="1" customWidth="1"/>
    <col min="8967" max="8967" width="11.5703125" style="13" customWidth="1"/>
    <col min="8968" max="8968" width="11.7109375" style="13" customWidth="1"/>
    <col min="8969" max="8969" width="11.5703125" style="13" customWidth="1"/>
    <col min="8970" max="8971" width="11.7109375" style="13" customWidth="1"/>
    <col min="8972" max="8972" width="11.5703125" style="13" customWidth="1"/>
    <col min="8973" max="8977" width="0" style="13" hidden="1" customWidth="1"/>
    <col min="8978" max="8978" width="11.7109375" style="13" customWidth="1"/>
    <col min="8979" max="8979" width="11.85546875" style="13" customWidth="1"/>
    <col min="8980" max="8980" width="9.5703125" style="13" customWidth="1"/>
    <col min="8981" max="8981" width="0" style="13" hidden="1" customWidth="1"/>
    <col min="8982" max="8982" width="16.5703125" style="13" customWidth="1"/>
    <col min="8983" max="9216" width="9.140625" style="13"/>
    <col min="9217" max="9217" width="6.140625" style="13" customWidth="1"/>
    <col min="9218" max="9218" width="29.42578125" style="13" customWidth="1"/>
    <col min="9219" max="9219" width="19.140625" style="13" customWidth="1"/>
    <col min="9220" max="9220" width="10.140625" style="13" customWidth="1"/>
    <col min="9221" max="9221" width="10.7109375" style="13" customWidth="1"/>
    <col min="9222" max="9222" width="0" style="13" hidden="1" customWidth="1"/>
    <col min="9223" max="9223" width="11.5703125" style="13" customWidth="1"/>
    <col min="9224" max="9224" width="11.7109375" style="13" customWidth="1"/>
    <col min="9225" max="9225" width="11.5703125" style="13" customWidth="1"/>
    <col min="9226" max="9227" width="11.7109375" style="13" customWidth="1"/>
    <col min="9228" max="9228" width="11.5703125" style="13" customWidth="1"/>
    <col min="9229" max="9233" width="0" style="13" hidden="1" customWidth="1"/>
    <col min="9234" max="9234" width="11.7109375" style="13" customWidth="1"/>
    <col min="9235" max="9235" width="11.85546875" style="13" customWidth="1"/>
    <col min="9236" max="9236" width="9.5703125" style="13" customWidth="1"/>
    <col min="9237" max="9237" width="0" style="13" hidden="1" customWidth="1"/>
    <col min="9238" max="9238" width="16.5703125" style="13" customWidth="1"/>
    <col min="9239" max="9472" width="9.140625" style="13"/>
    <col min="9473" max="9473" width="6.140625" style="13" customWidth="1"/>
    <col min="9474" max="9474" width="29.42578125" style="13" customWidth="1"/>
    <col min="9475" max="9475" width="19.140625" style="13" customWidth="1"/>
    <col min="9476" max="9476" width="10.140625" style="13" customWidth="1"/>
    <col min="9477" max="9477" width="10.7109375" style="13" customWidth="1"/>
    <col min="9478" max="9478" width="0" style="13" hidden="1" customWidth="1"/>
    <col min="9479" max="9479" width="11.5703125" style="13" customWidth="1"/>
    <col min="9480" max="9480" width="11.7109375" style="13" customWidth="1"/>
    <col min="9481" max="9481" width="11.5703125" style="13" customWidth="1"/>
    <col min="9482" max="9483" width="11.7109375" style="13" customWidth="1"/>
    <col min="9484" max="9484" width="11.5703125" style="13" customWidth="1"/>
    <col min="9485" max="9489" width="0" style="13" hidden="1" customWidth="1"/>
    <col min="9490" max="9490" width="11.7109375" style="13" customWidth="1"/>
    <col min="9491" max="9491" width="11.85546875" style="13" customWidth="1"/>
    <col min="9492" max="9492" width="9.5703125" style="13" customWidth="1"/>
    <col min="9493" max="9493" width="0" style="13" hidden="1" customWidth="1"/>
    <col min="9494" max="9494" width="16.5703125" style="13" customWidth="1"/>
    <col min="9495" max="9728" width="9.140625" style="13"/>
    <col min="9729" max="9729" width="6.140625" style="13" customWidth="1"/>
    <col min="9730" max="9730" width="29.42578125" style="13" customWidth="1"/>
    <col min="9731" max="9731" width="19.140625" style="13" customWidth="1"/>
    <col min="9732" max="9732" width="10.140625" style="13" customWidth="1"/>
    <col min="9733" max="9733" width="10.7109375" style="13" customWidth="1"/>
    <col min="9734" max="9734" width="0" style="13" hidden="1" customWidth="1"/>
    <col min="9735" max="9735" width="11.5703125" style="13" customWidth="1"/>
    <col min="9736" max="9736" width="11.7109375" style="13" customWidth="1"/>
    <col min="9737" max="9737" width="11.5703125" style="13" customWidth="1"/>
    <col min="9738" max="9739" width="11.7109375" style="13" customWidth="1"/>
    <col min="9740" max="9740" width="11.5703125" style="13" customWidth="1"/>
    <col min="9741" max="9745" width="0" style="13" hidden="1" customWidth="1"/>
    <col min="9746" max="9746" width="11.7109375" style="13" customWidth="1"/>
    <col min="9747" max="9747" width="11.85546875" style="13" customWidth="1"/>
    <col min="9748" max="9748" width="9.5703125" style="13" customWidth="1"/>
    <col min="9749" max="9749" width="0" style="13" hidden="1" customWidth="1"/>
    <col min="9750" max="9750" width="16.5703125" style="13" customWidth="1"/>
    <col min="9751" max="9984" width="9.140625" style="13"/>
    <col min="9985" max="9985" width="6.140625" style="13" customWidth="1"/>
    <col min="9986" max="9986" width="29.42578125" style="13" customWidth="1"/>
    <col min="9987" max="9987" width="19.140625" style="13" customWidth="1"/>
    <col min="9988" max="9988" width="10.140625" style="13" customWidth="1"/>
    <col min="9989" max="9989" width="10.7109375" style="13" customWidth="1"/>
    <col min="9990" max="9990" width="0" style="13" hidden="1" customWidth="1"/>
    <col min="9991" max="9991" width="11.5703125" style="13" customWidth="1"/>
    <col min="9992" max="9992" width="11.7109375" style="13" customWidth="1"/>
    <col min="9993" max="9993" width="11.5703125" style="13" customWidth="1"/>
    <col min="9994" max="9995" width="11.7109375" style="13" customWidth="1"/>
    <col min="9996" max="9996" width="11.5703125" style="13" customWidth="1"/>
    <col min="9997" max="10001" width="0" style="13" hidden="1" customWidth="1"/>
    <col min="10002" max="10002" width="11.7109375" style="13" customWidth="1"/>
    <col min="10003" max="10003" width="11.85546875" style="13" customWidth="1"/>
    <col min="10004" max="10004" width="9.5703125" style="13" customWidth="1"/>
    <col min="10005" max="10005" width="0" style="13" hidden="1" customWidth="1"/>
    <col min="10006" max="10006" width="16.5703125" style="13" customWidth="1"/>
    <col min="10007" max="10240" width="9.140625" style="13"/>
    <col min="10241" max="10241" width="6.140625" style="13" customWidth="1"/>
    <col min="10242" max="10242" width="29.42578125" style="13" customWidth="1"/>
    <col min="10243" max="10243" width="19.140625" style="13" customWidth="1"/>
    <col min="10244" max="10244" width="10.140625" style="13" customWidth="1"/>
    <col min="10245" max="10245" width="10.7109375" style="13" customWidth="1"/>
    <col min="10246" max="10246" width="0" style="13" hidden="1" customWidth="1"/>
    <col min="10247" max="10247" width="11.5703125" style="13" customWidth="1"/>
    <col min="10248" max="10248" width="11.7109375" style="13" customWidth="1"/>
    <col min="10249" max="10249" width="11.5703125" style="13" customWidth="1"/>
    <col min="10250" max="10251" width="11.7109375" style="13" customWidth="1"/>
    <col min="10252" max="10252" width="11.5703125" style="13" customWidth="1"/>
    <col min="10253" max="10257" width="0" style="13" hidden="1" customWidth="1"/>
    <col min="10258" max="10258" width="11.7109375" style="13" customWidth="1"/>
    <col min="10259" max="10259" width="11.85546875" style="13" customWidth="1"/>
    <col min="10260" max="10260" width="9.5703125" style="13" customWidth="1"/>
    <col min="10261" max="10261" width="0" style="13" hidden="1" customWidth="1"/>
    <col min="10262" max="10262" width="16.5703125" style="13" customWidth="1"/>
    <col min="10263" max="10496" width="9.140625" style="13"/>
    <col min="10497" max="10497" width="6.140625" style="13" customWidth="1"/>
    <col min="10498" max="10498" width="29.42578125" style="13" customWidth="1"/>
    <col min="10499" max="10499" width="19.140625" style="13" customWidth="1"/>
    <col min="10500" max="10500" width="10.140625" style="13" customWidth="1"/>
    <col min="10501" max="10501" width="10.7109375" style="13" customWidth="1"/>
    <col min="10502" max="10502" width="0" style="13" hidden="1" customWidth="1"/>
    <col min="10503" max="10503" width="11.5703125" style="13" customWidth="1"/>
    <col min="10504" max="10504" width="11.7109375" style="13" customWidth="1"/>
    <col min="10505" max="10505" width="11.5703125" style="13" customWidth="1"/>
    <col min="10506" max="10507" width="11.7109375" style="13" customWidth="1"/>
    <col min="10508" max="10508" width="11.5703125" style="13" customWidth="1"/>
    <col min="10509" max="10513" width="0" style="13" hidden="1" customWidth="1"/>
    <col min="10514" max="10514" width="11.7109375" style="13" customWidth="1"/>
    <col min="10515" max="10515" width="11.85546875" style="13" customWidth="1"/>
    <col min="10516" max="10516" width="9.5703125" style="13" customWidth="1"/>
    <col min="10517" max="10517" width="0" style="13" hidden="1" customWidth="1"/>
    <col min="10518" max="10518" width="16.5703125" style="13" customWidth="1"/>
    <col min="10519" max="10752" width="9.140625" style="13"/>
    <col min="10753" max="10753" width="6.140625" style="13" customWidth="1"/>
    <col min="10754" max="10754" width="29.42578125" style="13" customWidth="1"/>
    <col min="10755" max="10755" width="19.140625" style="13" customWidth="1"/>
    <col min="10756" max="10756" width="10.140625" style="13" customWidth="1"/>
    <col min="10757" max="10757" width="10.7109375" style="13" customWidth="1"/>
    <col min="10758" max="10758" width="0" style="13" hidden="1" customWidth="1"/>
    <col min="10759" max="10759" width="11.5703125" style="13" customWidth="1"/>
    <col min="10760" max="10760" width="11.7109375" style="13" customWidth="1"/>
    <col min="10761" max="10761" width="11.5703125" style="13" customWidth="1"/>
    <col min="10762" max="10763" width="11.7109375" style="13" customWidth="1"/>
    <col min="10764" max="10764" width="11.5703125" style="13" customWidth="1"/>
    <col min="10765" max="10769" width="0" style="13" hidden="1" customWidth="1"/>
    <col min="10770" max="10770" width="11.7109375" style="13" customWidth="1"/>
    <col min="10771" max="10771" width="11.85546875" style="13" customWidth="1"/>
    <col min="10772" max="10772" width="9.5703125" style="13" customWidth="1"/>
    <col min="10773" max="10773" width="0" style="13" hidden="1" customWidth="1"/>
    <col min="10774" max="10774" width="16.5703125" style="13" customWidth="1"/>
    <col min="10775" max="11008" width="9.140625" style="13"/>
    <col min="11009" max="11009" width="6.140625" style="13" customWidth="1"/>
    <col min="11010" max="11010" width="29.42578125" style="13" customWidth="1"/>
    <col min="11011" max="11011" width="19.140625" style="13" customWidth="1"/>
    <col min="11012" max="11012" width="10.140625" style="13" customWidth="1"/>
    <col min="11013" max="11013" width="10.7109375" style="13" customWidth="1"/>
    <col min="11014" max="11014" width="0" style="13" hidden="1" customWidth="1"/>
    <col min="11015" max="11015" width="11.5703125" style="13" customWidth="1"/>
    <col min="11016" max="11016" width="11.7109375" style="13" customWidth="1"/>
    <col min="11017" max="11017" width="11.5703125" style="13" customWidth="1"/>
    <col min="11018" max="11019" width="11.7109375" style="13" customWidth="1"/>
    <col min="11020" max="11020" width="11.5703125" style="13" customWidth="1"/>
    <col min="11021" max="11025" width="0" style="13" hidden="1" customWidth="1"/>
    <col min="11026" max="11026" width="11.7109375" style="13" customWidth="1"/>
    <col min="11027" max="11027" width="11.85546875" style="13" customWidth="1"/>
    <col min="11028" max="11028" width="9.5703125" style="13" customWidth="1"/>
    <col min="11029" max="11029" width="0" style="13" hidden="1" customWidth="1"/>
    <col min="11030" max="11030" width="16.5703125" style="13" customWidth="1"/>
    <col min="11031" max="11264" width="9.140625" style="13"/>
    <col min="11265" max="11265" width="6.140625" style="13" customWidth="1"/>
    <col min="11266" max="11266" width="29.42578125" style="13" customWidth="1"/>
    <col min="11267" max="11267" width="19.140625" style="13" customWidth="1"/>
    <col min="11268" max="11268" width="10.140625" style="13" customWidth="1"/>
    <col min="11269" max="11269" width="10.7109375" style="13" customWidth="1"/>
    <col min="11270" max="11270" width="0" style="13" hidden="1" customWidth="1"/>
    <col min="11271" max="11271" width="11.5703125" style="13" customWidth="1"/>
    <col min="11272" max="11272" width="11.7109375" style="13" customWidth="1"/>
    <col min="11273" max="11273" width="11.5703125" style="13" customWidth="1"/>
    <col min="11274" max="11275" width="11.7109375" style="13" customWidth="1"/>
    <col min="11276" max="11276" width="11.5703125" style="13" customWidth="1"/>
    <col min="11277" max="11281" width="0" style="13" hidden="1" customWidth="1"/>
    <col min="11282" max="11282" width="11.7109375" style="13" customWidth="1"/>
    <col min="11283" max="11283" width="11.85546875" style="13" customWidth="1"/>
    <col min="11284" max="11284" width="9.5703125" style="13" customWidth="1"/>
    <col min="11285" max="11285" width="0" style="13" hidden="1" customWidth="1"/>
    <col min="11286" max="11286" width="16.5703125" style="13" customWidth="1"/>
    <col min="11287" max="11520" width="9.140625" style="13"/>
    <col min="11521" max="11521" width="6.140625" style="13" customWidth="1"/>
    <col min="11522" max="11522" width="29.42578125" style="13" customWidth="1"/>
    <col min="11523" max="11523" width="19.140625" style="13" customWidth="1"/>
    <col min="11524" max="11524" width="10.140625" style="13" customWidth="1"/>
    <col min="11525" max="11525" width="10.7109375" style="13" customWidth="1"/>
    <col min="11526" max="11526" width="0" style="13" hidden="1" customWidth="1"/>
    <col min="11527" max="11527" width="11.5703125" style="13" customWidth="1"/>
    <col min="11528" max="11528" width="11.7109375" style="13" customWidth="1"/>
    <col min="11529" max="11529" width="11.5703125" style="13" customWidth="1"/>
    <col min="11530" max="11531" width="11.7109375" style="13" customWidth="1"/>
    <col min="11532" max="11532" width="11.5703125" style="13" customWidth="1"/>
    <col min="11533" max="11537" width="0" style="13" hidden="1" customWidth="1"/>
    <col min="11538" max="11538" width="11.7109375" style="13" customWidth="1"/>
    <col min="11539" max="11539" width="11.85546875" style="13" customWidth="1"/>
    <col min="11540" max="11540" width="9.5703125" style="13" customWidth="1"/>
    <col min="11541" max="11541" width="0" style="13" hidden="1" customWidth="1"/>
    <col min="11542" max="11542" width="16.5703125" style="13" customWidth="1"/>
    <col min="11543" max="11776" width="9.140625" style="13"/>
    <col min="11777" max="11777" width="6.140625" style="13" customWidth="1"/>
    <col min="11778" max="11778" width="29.42578125" style="13" customWidth="1"/>
    <col min="11779" max="11779" width="19.140625" style="13" customWidth="1"/>
    <col min="11780" max="11780" width="10.140625" style="13" customWidth="1"/>
    <col min="11781" max="11781" width="10.7109375" style="13" customWidth="1"/>
    <col min="11782" max="11782" width="0" style="13" hidden="1" customWidth="1"/>
    <col min="11783" max="11783" width="11.5703125" style="13" customWidth="1"/>
    <col min="11784" max="11784" width="11.7109375" style="13" customWidth="1"/>
    <col min="11785" max="11785" width="11.5703125" style="13" customWidth="1"/>
    <col min="11786" max="11787" width="11.7109375" style="13" customWidth="1"/>
    <col min="11788" max="11788" width="11.5703125" style="13" customWidth="1"/>
    <col min="11789" max="11793" width="0" style="13" hidden="1" customWidth="1"/>
    <col min="11794" max="11794" width="11.7109375" style="13" customWidth="1"/>
    <col min="11795" max="11795" width="11.85546875" style="13" customWidth="1"/>
    <col min="11796" max="11796" width="9.5703125" style="13" customWidth="1"/>
    <col min="11797" max="11797" width="0" style="13" hidden="1" customWidth="1"/>
    <col min="11798" max="11798" width="16.5703125" style="13" customWidth="1"/>
    <col min="11799" max="12032" width="9.140625" style="13"/>
    <col min="12033" max="12033" width="6.140625" style="13" customWidth="1"/>
    <col min="12034" max="12034" width="29.42578125" style="13" customWidth="1"/>
    <col min="12035" max="12035" width="19.140625" style="13" customWidth="1"/>
    <col min="12036" max="12036" width="10.140625" style="13" customWidth="1"/>
    <col min="12037" max="12037" width="10.7109375" style="13" customWidth="1"/>
    <col min="12038" max="12038" width="0" style="13" hidden="1" customWidth="1"/>
    <col min="12039" max="12039" width="11.5703125" style="13" customWidth="1"/>
    <col min="12040" max="12040" width="11.7109375" style="13" customWidth="1"/>
    <col min="12041" max="12041" width="11.5703125" style="13" customWidth="1"/>
    <col min="12042" max="12043" width="11.7109375" style="13" customWidth="1"/>
    <col min="12044" max="12044" width="11.5703125" style="13" customWidth="1"/>
    <col min="12045" max="12049" width="0" style="13" hidden="1" customWidth="1"/>
    <col min="12050" max="12050" width="11.7109375" style="13" customWidth="1"/>
    <col min="12051" max="12051" width="11.85546875" style="13" customWidth="1"/>
    <col min="12052" max="12052" width="9.5703125" style="13" customWidth="1"/>
    <col min="12053" max="12053" width="0" style="13" hidden="1" customWidth="1"/>
    <col min="12054" max="12054" width="16.5703125" style="13" customWidth="1"/>
    <col min="12055" max="12288" width="9.140625" style="13"/>
    <col min="12289" max="12289" width="6.140625" style="13" customWidth="1"/>
    <col min="12290" max="12290" width="29.42578125" style="13" customWidth="1"/>
    <col min="12291" max="12291" width="19.140625" style="13" customWidth="1"/>
    <col min="12292" max="12292" width="10.140625" style="13" customWidth="1"/>
    <col min="12293" max="12293" width="10.7109375" style="13" customWidth="1"/>
    <col min="12294" max="12294" width="0" style="13" hidden="1" customWidth="1"/>
    <col min="12295" max="12295" width="11.5703125" style="13" customWidth="1"/>
    <col min="12296" max="12296" width="11.7109375" style="13" customWidth="1"/>
    <col min="12297" max="12297" width="11.5703125" style="13" customWidth="1"/>
    <col min="12298" max="12299" width="11.7109375" style="13" customWidth="1"/>
    <col min="12300" max="12300" width="11.5703125" style="13" customWidth="1"/>
    <col min="12301" max="12305" width="0" style="13" hidden="1" customWidth="1"/>
    <col min="12306" max="12306" width="11.7109375" style="13" customWidth="1"/>
    <col min="12307" max="12307" width="11.85546875" style="13" customWidth="1"/>
    <col min="12308" max="12308" width="9.5703125" style="13" customWidth="1"/>
    <col min="12309" max="12309" width="0" style="13" hidden="1" customWidth="1"/>
    <col min="12310" max="12310" width="16.5703125" style="13" customWidth="1"/>
    <col min="12311" max="12544" width="9.140625" style="13"/>
    <col min="12545" max="12545" width="6.140625" style="13" customWidth="1"/>
    <col min="12546" max="12546" width="29.42578125" style="13" customWidth="1"/>
    <col min="12547" max="12547" width="19.140625" style="13" customWidth="1"/>
    <col min="12548" max="12548" width="10.140625" style="13" customWidth="1"/>
    <col min="12549" max="12549" width="10.7109375" style="13" customWidth="1"/>
    <col min="12550" max="12550" width="0" style="13" hidden="1" customWidth="1"/>
    <col min="12551" max="12551" width="11.5703125" style="13" customWidth="1"/>
    <col min="12552" max="12552" width="11.7109375" style="13" customWidth="1"/>
    <col min="12553" max="12553" width="11.5703125" style="13" customWidth="1"/>
    <col min="12554" max="12555" width="11.7109375" style="13" customWidth="1"/>
    <col min="12556" max="12556" width="11.5703125" style="13" customWidth="1"/>
    <col min="12557" max="12561" width="0" style="13" hidden="1" customWidth="1"/>
    <col min="12562" max="12562" width="11.7109375" style="13" customWidth="1"/>
    <col min="12563" max="12563" width="11.85546875" style="13" customWidth="1"/>
    <col min="12564" max="12564" width="9.5703125" style="13" customWidth="1"/>
    <col min="12565" max="12565" width="0" style="13" hidden="1" customWidth="1"/>
    <col min="12566" max="12566" width="16.5703125" style="13" customWidth="1"/>
    <col min="12567" max="12800" width="9.140625" style="13"/>
    <col min="12801" max="12801" width="6.140625" style="13" customWidth="1"/>
    <col min="12802" max="12802" width="29.42578125" style="13" customWidth="1"/>
    <col min="12803" max="12803" width="19.140625" style="13" customWidth="1"/>
    <col min="12804" max="12804" width="10.140625" style="13" customWidth="1"/>
    <col min="12805" max="12805" width="10.7109375" style="13" customWidth="1"/>
    <col min="12806" max="12806" width="0" style="13" hidden="1" customWidth="1"/>
    <col min="12807" max="12807" width="11.5703125" style="13" customWidth="1"/>
    <col min="12808" max="12808" width="11.7109375" style="13" customWidth="1"/>
    <col min="12809" max="12809" width="11.5703125" style="13" customWidth="1"/>
    <col min="12810" max="12811" width="11.7109375" style="13" customWidth="1"/>
    <col min="12812" max="12812" width="11.5703125" style="13" customWidth="1"/>
    <col min="12813" max="12817" width="0" style="13" hidden="1" customWidth="1"/>
    <col min="12818" max="12818" width="11.7109375" style="13" customWidth="1"/>
    <col min="12819" max="12819" width="11.85546875" style="13" customWidth="1"/>
    <col min="12820" max="12820" width="9.5703125" style="13" customWidth="1"/>
    <col min="12821" max="12821" width="0" style="13" hidden="1" customWidth="1"/>
    <col min="12822" max="12822" width="16.5703125" style="13" customWidth="1"/>
    <col min="12823" max="13056" width="9.140625" style="13"/>
    <col min="13057" max="13057" width="6.140625" style="13" customWidth="1"/>
    <col min="13058" max="13058" width="29.42578125" style="13" customWidth="1"/>
    <col min="13059" max="13059" width="19.140625" style="13" customWidth="1"/>
    <col min="13060" max="13060" width="10.140625" style="13" customWidth="1"/>
    <col min="13061" max="13061" width="10.7109375" style="13" customWidth="1"/>
    <col min="13062" max="13062" width="0" style="13" hidden="1" customWidth="1"/>
    <col min="13063" max="13063" width="11.5703125" style="13" customWidth="1"/>
    <col min="13064" max="13064" width="11.7109375" style="13" customWidth="1"/>
    <col min="13065" max="13065" width="11.5703125" style="13" customWidth="1"/>
    <col min="13066" max="13067" width="11.7109375" style="13" customWidth="1"/>
    <col min="13068" max="13068" width="11.5703125" style="13" customWidth="1"/>
    <col min="13069" max="13073" width="0" style="13" hidden="1" customWidth="1"/>
    <col min="13074" max="13074" width="11.7109375" style="13" customWidth="1"/>
    <col min="13075" max="13075" width="11.85546875" style="13" customWidth="1"/>
    <col min="13076" max="13076" width="9.5703125" style="13" customWidth="1"/>
    <col min="13077" max="13077" width="0" style="13" hidden="1" customWidth="1"/>
    <col min="13078" max="13078" width="16.5703125" style="13" customWidth="1"/>
    <col min="13079" max="13312" width="9.140625" style="13"/>
    <col min="13313" max="13313" width="6.140625" style="13" customWidth="1"/>
    <col min="13314" max="13314" width="29.42578125" style="13" customWidth="1"/>
    <col min="13315" max="13315" width="19.140625" style="13" customWidth="1"/>
    <col min="13316" max="13316" width="10.140625" style="13" customWidth="1"/>
    <col min="13317" max="13317" width="10.7109375" style="13" customWidth="1"/>
    <col min="13318" max="13318" width="0" style="13" hidden="1" customWidth="1"/>
    <col min="13319" max="13319" width="11.5703125" style="13" customWidth="1"/>
    <col min="13320" max="13320" width="11.7109375" style="13" customWidth="1"/>
    <col min="13321" max="13321" width="11.5703125" style="13" customWidth="1"/>
    <col min="13322" max="13323" width="11.7109375" style="13" customWidth="1"/>
    <col min="13324" max="13324" width="11.5703125" style="13" customWidth="1"/>
    <col min="13325" max="13329" width="0" style="13" hidden="1" customWidth="1"/>
    <col min="13330" max="13330" width="11.7109375" style="13" customWidth="1"/>
    <col min="13331" max="13331" width="11.85546875" style="13" customWidth="1"/>
    <col min="13332" max="13332" width="9.5703125" style="13" customWidth="1"/>
    <col min="13333" max="13333" width="0" style="13" hidden="1" customWidth="1"/>
    <col min="13334" max="13334" width="16.5703125" style="13" customWidth="1"/>
    <col min="13335" max="13568" width="9.140625" style="13"/>
    <col min="13569" max="13569" width="6.140625" style="13" customWidth="1"/>
    <col min="13570" max="13570" width="29.42578125" style="13" customWidth="1"/>
    <col min="13571" max="13571" width="19.140625" style="13" customWidth="1"/>
    <col min="13572" max="13572" width="10.140625" style="13" customWidth="1"/>
    <col min="13573" max="13573" width="10.7109375" style="13" customWidth="1"/>
    <col min="13574" max="13574" width="0" style="13" hidden="1" customWidth="1"/>
    <col min="13575" max="13575" width="11.5703125" style="13" customWidth="1"/>
    <col min="13576" max="13576" width="11.7109375" style="13" customWidth="1"/>
    <col min="13577" max="13577" width="11.5703125" style="13" customWidth="1"/>
    <col min="13578" max="13579" width="11.7109375" style="13" customWidth="1"/>
    <col min="13580" max="13580" width="11.5703125" style="13" customWidth="1"/>
    <col min="13581" max="13585" width="0" style="13" hidden="1" customWidth="1"/>
    <col min="13586" max="13586" width="11.7109375" style="13" customWidth="1"/>
    <col min="13587" max="13587" width="11.85546875" style="13" customWidth="1"/>
    <col min="13588" max="13588" width="9.5703125" style="13" customWidth="1"/>
    <col min="13589" max="13589" width="0" style="13" hidden="1" customWidth="1"/>
    <col min="13590" max="13590" width="16.5703125" style="13" customWidth="1"/>
    <col min="13591" max="13824" width="9.140625" style="13"/>
    <col min="13825" max="13825" width="6.140625" style="13" customWidth="1"/>
    <col min="13826" max="13826" width="29.42578125" style="13" customWidth="1"/>
    <col min="13827" max="13827" width="19.140625" style="13" customWidth="1"/>
    <col min="13828" max="13828" width="10.140625" style="13" customWidth="1"/>
    <col min="13829" max="13829" width="10.7109375" style="13" customWidth="1"/>
    <col min="13830" max="13830" width="0" style="13" hidden="1" customWidth="1"/>
    <col min="13831" max="13831" width="11.5703125" style="13" customWidth="1"/>
    <col min="13832" max="13832" width="11.7109375" style="13" customWidth="1"/>
    <col min="13833" max="13833" width="11.5703125" style="13" customWidth="1"/>
    <col min="13834" max="13835" width="11.7109375" style="13" customWidth="1"/>
    <col min="13836" max="13836" width="11.5703125" style="13" customWidth="1"/>
    <col min="13837" max="13841" width="0" style="13" hidden="1" customWidth="1"/>
    <col min="13842" max="13842" width="11.7109375" style="13" customWidth="1"/>
    <col min="13843" max="13843" width="11.85546875" style="13" customWidth="1"/>
    <col min="13844" max="13844" width="9.5703125" style="13" customWidth="1"/>
    <col min="13845" max="13845" width="0" style="13" hidden="1" customWidth="1"/>
    <col min="13846" max="13846" width="16.5703125" style="13" customWidth="1"/>
    <col min="13847" max="14080" width="9.140625" style="13"/>
    <col min="14081" max="14081" width="6.140625" style="13" customWidth="1"/>
    <col min="14082" max="14082" width="29.42578125" style="13" customWidth="1"/>
    <col min="14083" max="14083" width="19.140625" style="13" customWidth="1"/>
    <col min="14084" max="14084" width="10.140625" style="13" customWidth="1"/>
    <col min="14085" max="14085" width="10.7109375" style="13" customWidth="1"/>
    <col min="14086" max="14086" width="0" style="13" hidden="1" customWidth="1"/>
    <col min="14087" max="14087" width="11.5703125" style="13" customWidth="1"/>
    <col min="14088" max="14088" width="11.7109375" style="13" customWidth="1"/>
    <col min="14089" max="14089" width="11.5703125" style="13" customWidth="1"/>
    <col min="14090" max="14091" width="11.7109375" style="13" customWidth="1"/>
    <col min="14092" max="14092" width="11.5703125" style="13" customWidth="1"/>
    <col min="14093" max="14097" width="0" style="13" hidden="1" customWidth="1"/>
    <col min="14098" max="14098" width="11.7109375" style="13" customWidth="1"/>
    <col min="14099" max="14099" width="11.85546875" style="13" customWidth="1"/>
    <col min="14100" max="14100" width="9.5703125" style="13" customWidth="1"/>
    <col min="14101" max="14101" width="0" style="13" hidden="1" customWidth="1"/>
    <col min="14102" max="14102" width="16.5703125" style="13" customWidth="1"/>
    <col min="14103" max="14336" width="9.140625" style="13"/>
    <col min="14337" max="14337" width="6.140625" style="13" customWidth="1"/>
    <col min="14338" max="14338" width="29.42578125" style="13" customWidth="1"/>
    <col min="14339" max="14339" width="19.140625" style="13" customWidth="1"/>
    <col min="14340" max="14340" width="10.140625" style="13" customWidth="1"/>
    <col min="14341" max="14341" width="10.7109375" style="13" customWidth="1"/>
    <col min="14342" max="14342" width="0" style="13" hidden="1" customWidth="1"/>
    <col min="14343" max="14343" width="11.5703125" style="13" customWidth="1"/>
    <col min="14344" max="14344" width="11.7109375" style="13" customWidth="1"/>
    <col min="14345" max="14345" width="11.5703125" style="13" customWidth="1"/>
    <col min="14346" max="14347" width="11.7109375" style="13" customWidth="1"/>
    <col min="14348" max="14348" width="11.5703125" style="13" customWidth="1"/>
    <col min="14349" max="14353" width="0" style="13" hidden="1" customWidth="1"/>
    <col min="14354" max="14354" width="11.7109375" style="13" customWidth="1"/>
    <col min="14355" max="14355" width="11.85546875" style="13" customWidth="1"/>
    <col min="14356" max="14356" width="9.5703125" style="13" customWidth="1"/>
    <col min="14357" max="14357" width="0" style="13" hidden="1" customWidth="1"/>
    <col min="14358" max="14358" width="16.5703125" style="13" customWidth="1"/>
    <col min="14359" max="14592" width="9.140625" style="13"/>
    <col min="14593" max="14593" width="6.140625" style="13" customWidth="1"/>
    <col min="14594" max="14594" width="29.42578125" style="13" customWidth="1"/>
    <col min="14595" max="14595" width="19.140625" style="13" customWidth="1"/>
    <col min="14596" max="14596" width="10.140625" style="13" customWidth="1"/>
    <col min="14597" max="14597" width="10.7109375" style="13" customWidth="1"/>
    <col min="14598" max="14598" width="0" style="13" hidden="1" customWidth="1"/>
    <col min="14599" max="14599" width="11.5703125" style="13" customWidth="1"/>
    <col min="14600" max="14600" width="11.7109375" style="13" customWidth="1"/>
    <col min="14601" max="14601" width="11.5703125" style="13" customWidth="1"/>
    <col min="14602" max="14603" width="11.7109375" style="13" customWidth="1"/>
    <col min="14604" max="14604" width="11.5703125" style="13" customWidth="1"/>
    <col min="14605" max="14609" width="0" style="13" hidden="1" customWidth="1"/>
    <col min="14610" max="14610" width="11.7109375" style="13" customWidth="1"/>
    <col min="14611" max="14611" width="11.85546875" style="13" customWidth="1"/>
    <col min="14612" max="14612" width="9.5703125" style="13" customWidth="1"/>
    <col min="14613" max="14613" width="0" style="13" hidden="1" customWidth="1"/>
    <col min="14614" max="14614" width="16.5703125" style="13" customWidth="1"/>
    <col min="14615" max="14848" width="9.140625" style="13"/>
    <col min="14849" max="14849" width="6.140625" style="13" customWidth="1"/>
    <col min="14850" max="14850" width="29.42578125" style="13" customWidth="1"/>
    <col min="14851" max="14851" width="19.140625" style="13" customWidth="1"/>
    <col min="14852" max="14852" width="10.140625" style="13" customWidth="1"/>
    <col min="14853" max="14853" width="10.7109375" style="13" customWidth="1"/>
    <col min="14854" max="14854" width="0" style="13" hidden="1" customWidth="1"/>
    <col min="14855" max="14855" width="11.5703125" style="13" customWidth="1"/>
    <col min="14856" max="14856" width="11.7109375" style="13" customWidth="1"/>
    <col min="14857" max="14857" width="11.5703125" style="13" customWidth="1"/>
    <col min="14858" max="14859" width="11.7109375" style="13" customWidth="1"/>
    <col min="14860" max="14860" width="11.5703125" style="13" customWidth="1"/>
    <col min="14861" max="14865" width="0" style="13" hidden="1" customWidth="1"/>
    <col min="14866" max="14866" width="11.7109375" style="13" customWidth="1"/>
    <col min="14867" max="14867" width="11.85546875" style="13" customWidth="1"/>
    <col min="14868" max="14868" width="9.5703125" style="13" customWidth="1"/>
    <col min="14869" max="14869" width="0" style="13" hidden="1" customWidth="1"/>
    <col min="14870" max="14870" width="16.5703125" style="13" customWidth="1"/>
    <col min="14871" max="15104" width="9.140625" style="13"/>
    <col min="15105" max="15105" width="6.140625" style="13" customWidth="1"/>
    <col min="15106" max="15106" width="29.42578125" style="13" customWidth="1"/>
    <col min="15107" max="15107" width="19.140625" style="13" customWidth="1"/>
    <col min="15108" max="15108" width="10.140625" style="13" customWidth="1"/>
    <col min="15109" max="15109" width="10.7109375" style="13" customWidth="1"/>
    <col min="15110" max="15110" width="0" style="13" hidden="1" customWidth="1"/>
    <col min="15111" max="15111" width="11.5703125" style="13" customWidth="1"/>
    <col min="15112" max="15112" width="11.7109375" style="13" customWidth="1"/>
    <col min="15113" max="15113" width="11.5703125" style="13" customWidth="1"/>
    <col min="15114" max="15115" width="11.7109375" style="13" customWidth="1"/>
    <col min="15116" max="15116" width="11.5703125" style="13" customWidth="1"/>
    <col min="15117" max="15121" width="0" style="13" hidden="1" customWidth="1"/>
    <col min="15122" max="15122" width="11.7109375" style="13" customWidth="1"/>
    <col min="15123" max="15123" width="11.85546875" style="13" customWidth="1"/>
    <col min="15124" max="15124" width="9.5703125" style="13" customWidth="1"/>
    <col min="15125" max="15125" width="0" style="13" hidden="1" customWidth="1"/>
    <col min="15126" max="15126" width="16.5703125" style="13" customWidth="1"/>
    <col min="15127" max="15360" width="9.140625" style="13"/>
    <col min="15361" max="15361" width="6.140625" style="13" customWidth="1"/>
    <col min="15362" max="15362" width="29.42578125" style="13" customWidth="1"/>
    <col min="15363" max="15363" width="19.140625" style="13" customWidth="1"/>
    <col min="15364" max="15364" width="10.140625" style="13" customWidth="1"/>
    <col min="15365" max="15365" width="10.7109375" style="13" customWidth="1"/>
    <col min="15366" max="15366" width="0" style="13" hidden="1" customWidth="1"/>
    <col min="15367" max="15367" width="11.5703125" style="13" customWidth="1"/>
    <col min="15368" max="15368" width="11.7109375" style="13" customWidth="1"/>
    <col min="15369" max="15369" width="11.5703125" style="13" customWidth="1"/>
    <col min="15370" max="15371" width="11.7109375" style="13" customWidth="1"/>
    <col min="15372" max="15372" width="11.5703125" style="13" customWidth="1"/>
    <col min="15373" max="15377" width="0" style="13" hidden="1" customWidth="1"/>
    <col min="15378" max="15378" width="11.7109375" style="13" customWidth="1"/>
    <col min="15379" max="15379" width="11.85546875" style="13" customWidth="1"/>
    <col min="15380" max="15380" width="9.5703125" style="13" customWidth="1"/>
    <col min="15381" max="15381" width="0" style="13" hidden="1" customWidth="1"/>
    <col min="15382" max="15382" width="16.5703125" style="13" customWidth="1"/>
    <col min="15383" max="15616" width="9.140625" style="13"/>
    <col min="15617" max="15617" width="6.140625" style="13" customWidth="1"/>
    <col min="15618" max="15618" width="29.42578125" style="13" customWidth="1"/>
    <col min="15619" max="15619" width="19.140625" style="13" customWidth="1"/>
    <col min="15620" max="15620" width="10.140625" style="13" customWidth="1"/>
    <col min="15621" max="15621" width="10.7109375" style="13" customWidth="1"/>
    <col min="15622" max="15622" width="0" style="13" hidden="1" customWidth="1"/>
    <col min="15623" max="15623" width="11.5703125" style="13" customWidth="1"/>
    <col min="15624" max="15624" width="11.7109375" style="13" customWidth="1"/>
    <col min="15625" max="15625" width="11.5703125" style="13" customWidth="1"/>
    <col min="15626" max="15627" width="11.7109375" style="13" customWidth="1"/>
    <col min="15628" max="15628" width="11.5703125" style="13" customWidth="1"/>
    <col min="15629" max="15633" width="0" style="13" hidden="1" customWidth="1"/>
    <col min="15634" max="15634" width="11.7109375" style="13" customWidth="1"/>
    <col min="15635" max="15635" width="11.85546875" style="13" customWidth="1"/>
    <col min="15636" max="15636" width="9.5703125" style="13" customWidth="1"/>
    <col min="15637" max="15637" width="0" style="13" hidden="1" customWidth="1"/>
    <col min="15638" max="15638" width="16.5703125" style="13" customWidth="1"/>
    <col min="15639" max="15872" width="9.140625" style="13"/>
    <col min="15873" max="15873" width="6.140625" style="13" customWidth="1"/>
    <col min="15874" max="15874" width="29.42578125" style="13" customWidth="1"/>
    <col min="15875" max="15875" width="19.140625" style="13" customWidth="1"/>
    <col min="15876" max="15876" width="10.140625" style="13" customWidth="1"/>
    <col min="15877" max="15877" width="10.7109375" style="13" customWidth="1"/>
    <col min="15878" max="15878" width="0" style="13" hidden="1" customWidth="1"/>
    <col min="15879" max="15879" width="11.5703125" style="13" customWidth="1"/>
    <col min="15880" max="15880" width="11.7109375" style="13" customWidth="1"/>
    <col min="15881" max="15881" width="11.5703125" style="13" customWidth="1"/>
    <col min="15882" max="15883" width="11.7109375" style="13" customWidth="1"/>
    <col min="15884" max="15884" width="11.5703125" style="13" customWidth="1"/>
    <col min="15885" max="15889" width="0" style="13" hidden="1" customWidth="1"/>
    <col min="15890" max="15890" width="11.7109375" style="13" customWidth="1"/>
    <col min="15891" max="15891" width="11.85546875" style="13" customWidth="1"/>
    <col min="15892" max="15892" width="9.5703125" style="13" customWidth="1"/>
    <col min="15893" max="15893" width="0" style="13" hidden="1" customWidth="1"/>
    <col min="15894" max="15894" width="16.5703125" style="13" customWidth="1"/>
    <col min="15895" max="16128" width="9.140625" style="13"/>
    <col min="16129" max="16129" width="6.140625" style="13" customWidth="1"/>
    <col min="16130" max="16130" width="29.42578125" style="13" customWidth="1"/>
    <col min="16131" max="16131" width="19.140625" style="13" customWidth="1"/>
    <col min="16132" max="16132" width="10.140625" style="13" customWidth="1"/>
    <col min="16133" max="16133" width="10.7109375" style="13" customWidth="1"/>
    <col min="16134" max="16134" width="0" style="13" hidden="1" customWidth="1"/>
    <col min="16135" max="16135" width="11.5703125" style="13" customWidth="1"/>
    <col min="16136" max="16136" width="11.7109375" style="13" customWidth="1"/>
    <col min="16137" max="16137" width="11.5703125" style="13" customWidth="1"/>
    <col min="16138" max="16139" width="11.7109375" style="13" customWidth="1"/>
    <col min="16140" max="16140" width="11.5703125" style="13" customWidth="1"/>
    <col min="16141" max="16145" width="0" style="13" hidden="1" customWidth="1"/>
    <col min="16146" max="16146" width="11.7109375" style="13" customWidth="1"/>
    <col min="16147" max="16147" width="11.85546875" style="13" customWidth="1"/>
    <col min="16148" max="16148" width="9.5703125" style="13" customWidth="1"/>
    <col min="16149" max="16149" width="0" style="13" hidden="1" customWidth="1"/>
    <col min="16150" max="16150" width="16.5703125" style="13" customWidth="1"/>
    <col min="16151" max="16384" width="9.140625" style="13"/>
  </cols>
  <sheetData>
    <row r="1" spans="1:27" s="22" customFormat="1" ht="20.25" x14ac:dyDescent="0.3">
      <c r="A1" s="51" t="s">
        <v>79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s="22" customFormat="1" ht="12.7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4"/>
    </row>
    <row r="3" spans="1:27" s="22" customFormat="1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7" s="22" customFormat="1" ht="16.5" thickBo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s="27" customFormat="1" ht="33.75" customHeight="1" thickBot="1" x14ac:dyDescent="0.25">
      <c r="A5" s="58" t="s">
        <v>66</v>
      </c>
      <c r="B5" s="61" t="s">
        <v>81</v>
      </c>
      <c r="C5" s="77" t="s">
        <v>6</v>
      </c>
      <c r="D5" s="67" t="s">
        <v>7</v>
      </c>
      <c r="E5" s="68"/>
      <c r="F5" s="68"/>
      <c r="G5" s="68"/>
      <c r="H5" s="68"/>
      <c r="I5" s="68"/>
      <c r="J5" s="69"/>
      <c r="K5" s="67" t="s">
        <v>8</v>
      </c>
      <c r="L5" s="68"/>
      <c r="M5" s="68"/>
      <c r="N5" s="68"/>
      <c r="O5" s="69"/>
      <c r="P5" s="67" t="s">
        <v>9</v>
      </c>
      <c r="Q5" s="68"/>
      <c r="R5" s="68"/>
      <c r="S5" s="68"/>
      <c r="T5" s="68"/>
      <c r="U5" s="69"/>
      <c r="V5" s="70" t="s">
        <v>10</v>
      </c>
      <c r="W5" s="71"/>
      <c r="X5" s="72"/>
      <c r="Y5" s="67" t="s">
        <v>11</v>
      </c>
      <c r="Z5" s="69"/>
      <c r="AA5" s="81" t="s">
        <v>84</v>
      </c>
    </row>
    <row r="6" spans="1:27" s="27" customFormat="1" ht="16.5" thickBot="1" x14ac:dyDescent="0.25">
      <c r="A6" s="59"/>
      <c r="B6" s="62"/>
      <c r="C6" s="79"/>
      <c r="D6" s="1">
        <v>150</v>
      </c>
      <c r="E6" s="2">
        <v>113</v>
      </c>
      <c r="F6" s="1">
        <v>75</v>
      </c>
      <c r="G6" s="1">
        <v>75</v>
      </c>
      <c r="H6" s="1">
        <v>38</v>
      </c>
      <c r="I6" s="3">
        <v>38</v>
      </c>
      <c r="J6" s="3">
        <v>38</v>
      </c>
      <c r="K6" s="3">
        <v>220</v>
      </c>
      <c r="L6" s="3">
        <v>165</v>
      </c>
      <c r="M6" s="3">
        <v>145</v>
      </c>
      <c r="N6" s="1">
        <v>110</v>
      </c>
      <c r="O6" s="1">
        <v>55</v>
      </c>
      <c r="P6" s="1">
        <v>60</v>
      </c>
      <c r="Q6" s="1">
        <v>45</v>
      </c>
      <c r="R6" s="1">
        <v>40</v>
      </c>
      <c r="S6" s="1">
        <v>30</v>
      </c>
      <c r="T6" s="4">
        <v>15</v>
      </c>
      <c r="U6" s="77" t="s">
        <v>13</v>
      </c>
      <c r="V6" s="5">
        <v>30</v>
      </c>
      <c r="W6" s="6">
        <v>15</v>
      </c>
      <c r="X6" s="6">
        <v>15</v>
      </c>
      <c r="Y6" s="1">
        <v>10</v>
      </c>
      <c r="Z6" s="77" t="s">
        <v>14</v>
      </c>
      <c r="AA6" s="82"/>
    </row>
    <row r="7" spans="1:27" s="27" customFormat="1" ht="96" customHeight="1" thickBot="1" x14ac:dyDescent="0.25">
      <c r="A7" s="60"/>
      <c r="B7" s="63"/>
      <c r="C7" s="80"/>
      <c r="D7" s="7" t="s">
        <v>15</v>
      </c>
      <c r="E7" s="8" t="s">
        <v>16</v>
      </c>
      <c r="F7" s="8" t="s">
        <v>17</v>
      </c>
      <c r="G7" s="8" t="s">
        <v>18</v>
      </c>
      <c r="H7" s="9" t="s">
        <v>19</v>
      </c>
      <c r="I7" s="10" t="s">
        <v>20</v>
      </c>
      <c r="J7" s="8" t="s">
        <v>21</v>
      </c>
      <c r="K7" s="10" t="s">
        <v>15</v>
      </c>
      <c r="L7" s="39" t="s">
        <v>85</v>
      </c>
      <c r="M7" s="50" t="s">
        <v>86</v>
      </c>
      <c r="N7" s="39" t="s">
        <v>87</v>
      </c>
      <c r="O7" s="50" t="s">
        <v>88</v>
      </c>
      <c r="P7" s="10" t="s">
        <v>15</v>
      </c>
      <c r="Q7" s="39" t="s">
        <v>85</v>
      </c>
      <c r="R7" s="50" t="s">
        <v>86</v>
      </c>
      <c r="S7" s="39" t="s">
        <v>87</v>
      </c>
      <c r="T7" s="50" t="s">
        <v>88</v>
      </c>
      <c r="U7" s="78"/>
      <c r="V7" s="8" t="s">
        <v>22</v>
      </c>
      <c r="W7" s="28" t="s">
        <v>23</v>
      </c>
      <c r="X7" s="28" t="s">
        <v>82</v>
      </c>
      <c r="Y7" s="11" t="s">
        <v>24</v>
      </c>
      <c r="Z7" s="78"/>
      <c r="AA7" s="83"/>
    </row>
    <row r="8" spans="1:27" s="14" customFormat="1" ht="13.5" customHeight="1" x14ac:dyDescent="0.2">
      <c r="A8" s="30" t="s">
        <v>25</v>
      </c>
      <c r="B8" s="31" t="s">
        <v>26</v>
      </c>
      <c r="C8" s="32" t="s">
        <v>27</v>
      </c>
      <c r="D8" s="32" t="s">
        <v>28</v>
      </c>
      <c r="E8" s="33" t="s">
        <v>29</v>
      </c>
      <c r="F8" s="33" t="s">
        <v>30</v>
      </c>
      <c r="G8" s="33" t="s">
        <v>31</v>
      </c>
      <c r="H8" s="33" t="s">
        <v>32</v>
      </c>
      <c r="I8" s="33" t="s">
        <v>33</v>
      </c>
      <c r="J8" s="33" t="s">
        <v>34</v>
      </c>
      <c r="K8" s="33" t="s">
        <v>35</v>
      </c>
      <c r="L8" s="33" t="s">
        <v>36</v>
      </c>
      <c r="M8" s="33" t="s">
        <v>37</v>
      </c>
      <c r="N8" s="33" t="s">
        <v>38</v>
      </c>
      <c r="O8" s="33" t="s">
        <v>39</v>
      </c>
      <c r="P8" s="33" t="s">
        <v>40</v>
      </c>
      <c r="Q8" s="33" t="s">
        <v>41</v>
      </c>
      <c r="R8" s="33" t="s">
        <v>42</v>
      </c>
      <c r="S8" s="33" t="s">
        <v>43</v>
      </c>
      <c r="T8" s="33" t="s">
        <v>44</v>
      </c>
      <c r="U8" s="33" t="s">
        <v>45</v>
      </c>
      <c r="V8" s="33" t="s">
        <v>46</v>
      </c>
      <c r="W8" s="33" t="s">
        <v>47</v>
      </c>
      <c r="X8" s="33" t="s">
        <v>48</v>
      </c>
      <c r="Y8" s="33" t="s">
        <v>49</v>
      </c>
      <c r="Z8" s="33" t="s">
        <v>50</v>
      </c>
      <c r="AA8" s="33" t="s">
        <v>51</v>
      </c>
    </row>
    <row r="9" spans="1:27" ht="24.95" customHeight="1" x14ac:dyDescent="0.2">
      <c r="A9" s="34" t="s">
        <v>67</v>
      </c>
      <c r="B9" s="29">
        <f>Styczeń!E3</f>
        <v>0</v>
      </c>
      <c r="C9" s="29">
        <f>Styczeń!F3</f>
        <v>0</v>
      </c>
      <c r="D9" s="29">
        <f>Styczeń!G3</f>
        <v>0</v>
      </c>
      <c r="E9" s="29">
        <f>Styczeń!H3</f>
        <v>0</v>
      </c>
      <c r="F9" s="29">
        <f>Styczeń!I3</f>
        <v>0</v>
      </c>
      <c r="G9" s="29">
        <f>Styczeń!J3</f>
        <v>0</v>
      </c>
      <c r="H9" s="29">
        <f>Styczeń!K3</f>
        <v>0</v>
      </c>
      <c r="I9" s="29">
        <f>Styczeń!L3</f>
        <v>0</v>
      </c>
      <c r="J9" s="29">
        <f>Styczeń!M3</f>
        <v>0</v>
      </c>
      <c r="K9" s="29">
        <f>Styczeń!N3</f>
        <v>0</v>
      </c>
      <c r="L9" s="29">
        <f>Styczeń!O3</f>
        <v>0</v>
      </c>
      <c r="M9" s="29">
        <f>Styczeń!P3</f>
        <v>0</v>
      </c>
      <c r="N9" s="29">
        <f>Styczeń!Q3</f>
        <v>0</v>
      </c>
      <c r="O9" s="29">
        <f>Styczeń!R3</f>
        <v>0</v>
      </c>
      <c r="P9" s="29">
        <f>Styczeń!S3</f>
        <v>0</v>
      </c>
      <c r="Q9" s="29">
        <f>Styczeń!T3</f>
        <v>0</v>
      </c>
      <c r="R9" s="29">
        <f>Styczeń!U3</f>
        <v>0</v>
      </c>
      <c r="S9" s="29">
        <f>Styczeń!V3</f>
        <v>0</v>
      </c>
      <c r="T9" s="29">
        <f>Styczeń!W3</f>
        <v>0</v>
      </c>
      <c r="U9" s="29">
        <f>Styczeń!X3</f>
        <v>0</v>
      </c>
      <c r="V9" s="29">
        <f>Styczeń!Y3</f>
        <v>0</v>
      </c>
      <c r="W9" s="29">
        <f>Styczeń!Z3</f>
        <v>0</v>
      </c>
      <c r="X9" s="29">
        <f>Styczeń!AA3</f>
        <v>0</v>
      </c>
      <c r="Y9" s="29">
        <f>Styczeń!AB3</f>
        <v>0</v>
      </c>
      <c r="Z9" s="29">
        <f>Styczeń!AC3</f>
        <v>0</v>
      </c>
      <c r="AA9" s="29">
        <f>Styczeń!AD3</f>
        <v>0</v>
      </c>
    </row>
    <row r="10" spans="1:27" ht="24.95" customHeight="1" x14ac:dyDescent="0.2">
      <c r="A10" s="34" t="s">
        <v>68</v>
      </c>
      <c r="B10" s="29">
        <f>Luty!E3</f>
        <v>0</v>
      </c>
      <c r="C10" s="29">
        <f>Luty!F3</f>
        <v>0</v>
      </c>
      <c r="D10" s="29">
        <f>Luty!G3</f>
        <v>0</v>
      </c>
      <c r="E10" s="29">
        <f>Luty!H3</f>
        <v>0</v>
      </c>
      <c r="F10" s="29">
        <f>Luty!I3</f>
        <v>0</v>
      </c>
      <c r="G10" s="29">
        <f>Luty!J3</f>
        <v>0</v>
      </c>
      <c r="H10" s="29">
        <f>Luty!K3</f>
        <v>0</v>
      </c>
      <c r="I10" s="29">
        <f>Luty!L3</f>
        <v>0</v>
      </c>
      <c r="J10" s="29">
        <f>Luty!M3</f>
        <v>0</v>
      </c>
      <c r="K10" s="29">
        <f>Luty!N3</f>
        <v>0</v>
      </c>
      <c r="L10" s="29">
        <f>Luty!O3</f>
        <v>0</v>
      </c>
      <c r="M10" s="29">
        <f>Luty!P3</f>
        <v>0</v>
      </c>
      <c r="N10" s="29">
        <f>Luty!Q3</f>
        <v>0</v>
      </c>
      <c r="O10" s="29">
        <f>Luty!R3</f>
        <v>0</v>
      </c>
      <c r="P10" s="29">
        <f>Luty!S3</f>
        <v>0</v>
      </c>
      <c r="Q10" s="29">
        <f>Luty!T3</f>
        <v>0</v>
      </c>
      <c r="R10" s="29">
        <f>Luty!U3</f>
        <v>0</v>
      </c>
      <c r="S10" s="29">
        <f>Luty!V3</f>
        <v>0</v>
      </c>
      <c r="T10" s="29">
        <f>Luty!W3</f>
        <v>0</v>
      </c>
      <c r="U10" s="29">
        <f>Luty!X3</f>
        <v>0</v>
      </c>
      <c r="V10" s="29">
        <f>Luty!Y3</f>
        <v>0</v>
      </c>
      <c r="W10" s="29">
        <f>Luty!Z3</f>
        <v>0</v>
      </c>
      <c r="X10" s="29">
        <f>Luty!AA3</f>
        <v>0</v>
      </c>
      <c r="Y10" s="29">
        <f>Luty!AB3</f>
        <v>0</v>
      </c>
      <c r="Z10" s="29">
        <f>Luty!AC3</f>
        <v>0</v>
      </c>
      <c r="AA10" s="29">
        <f>Luty!AD3</f>
        <v>0</v>
      </c>
    </row>
    <row r="11" spans="1:27" ht="24.95" customHeight="1" x14ac:dyDescent="0.2">
      <c r="A11" s="34" t="s">
        <v>69</v>
      </c>
      <c r="B11" s="29">
        <f>Marzec!E3</f>
        <v>0</v>
      </c>
      <c r="C11" s="29">
        <f>Marzec!F3</f>
        <v>0</v>
      </c>
      <c r="D11" s="29">
        <f>Marzec!G3</f>
        <v>0</v>
      </c>
      <c r="E11" s="29">
        <f>Marzec!H3</f>
        <v>0</v>
      </c>
      <c r="F11" s="29">
        <f>Marzec!I3</f>
        <v>0</v>
      </c>
      <c r="G11" s="29">
        <f>Marzec!J3</f>
        <v>0</v>
      </c>
      <c r="H11" s="29">
        <f>Marzec!K3</f>
        <v>0</v>
      </c>
      <c r="I11" s="29">
        <f>Marzec!L3</f>
        <v>0</v>
      </c>
      <c r="J11" s="29">
        <f>Marzec!M3</f>
        <v>0</v>
      </c>
      <c r="K11" s="29">
        <f>Marzec!N3</f>
        <v>0</v>
      </c>
      <c r="L11" s="29">
        <f>Marzec!O3</f>
        <v>0</v>
      </c>
      <c r="M11" s="29">
        <f>Marzec!P3</f>
        <v>0</v>
      </c>
      <c r="N11" s="29">
        <f>Marzec!Q3</f>
        <v>0</v>
      </c>
      <c r="O11" s="29">
        <f>Marzec!R3</f>
        <v>0</v>
      </c>
      <c r="P11" s="29">
        <f>Marzec!S3</f>
        <v>0</v>
      </c>
      <c r="Q11" s="29">
        <f>Marzec!T3</f>
        <v>0</v>
      </c>
      <c r="R11" s="29">
        <f>Marzec!U3</f>
        <v>0</v>
      </c>
      <c r="S11" s="29">
        <f>Marzec!V3</f>
        <v>0</v>
      </c>
      <c r="T11" s="29">
        <f>Marzec!W3</f>
        <v>0</v>
      </c>
      <c r="U11" s="29">
        <f>Marzec!X3</f>
        <v>0</v>
      </c>
      <c r="V11" s="29">
        <f>Marzec!Y3</f>
        <v>0</v>
      </c>
      <c r="W11" s="29">
        <f>Marzec!Z3</f>
        <v>0</v>
      </c>
      <c r="X11" s="29">
        <f>Marzec!AA3</f>
        <v>0</v>
      </c>
      <c r="Y11" s="29">
        <f>Marzec!AB3</f>
        <v>0</v>
      </c>
      <c r="Z11" s="29">
        <f>Marzec!AC3</f>
        <v>0</v>
      </c>
      <c r="AA11" s="29">
        <f>Marzec!AD3</f>
        <v>0</v>
      </c>
    </row>
    <row r="12" spans="1:27" ht="24.95" customHeight="1" x14ac:dyDescent="0.2">
      <c r="A12" s="34" t="s">
        <v>70</v>
      </c>
      <c r="B12" s="35">
        <f>Kwiecień!E3</f>
        <v>0</v>
      </c>
      <c r="C12" s="35">
        <f>Kwiecień!F3</f>
        <v>0</v>
      </c>
      <c r="D12" s="35">
        <f>Kwiecień!G3</f>
        <v>0</v>
      </c>
      <c r="E12" s="35">
        <f>Kwiecień!H3</f>
        <v>0</v>
      </c>
      <c r="F12" s="35">
        <f>Kwiecień!I3</f>
        <v>0</v>
      </c>
      <c r="G12" s="35">
        <f>Kwiecień!J3</f>
        <v>0</v>
      </c>
      <c r="H12" s="35">
        <f>Kwiecień!K3</f>
        <v>0</v>
      </c>
      <c r="I12" s="35">
        <f>Kwiecień!L3</f>
        <v>0</v>
      </c>
      <c r="J12" s="35">
        <f>Kwiecień!M3</f>
        <v>0</v>
      </c>
      <c r="K12" s="35">
        <f>Kwiecień!N3</f>
        <v>0</v>
      </c>
      <c r="L12" s="35">
        <f>Kwiecień!O3</f>
        <v>0</v>
      </c>
      <c r="M12" s="35">
        <f>Kwiecień!P3</f>
        <v>0</v>
      </c>
      <c r="N12" s="35">
        <f>Kwiecień!Q3</f>
        <v>0</v>
      </c>
      <c r="O12" s="35">
        <f>Kwiecień!R3</f>
        <v>0</v>
      </c>
      <c r="P12" s="35">
        <f>Kwiecień!S3</f>
        <v>0</v>
      </c>
      <c r="Q12" s="35">
        <f>Kwiecień!T3</f>
        <v>0</v>
      </c>
      <c r="R12" s="35">
        <f>Kwiecień!U3</f>
        <v>0</v>
      </c>
      <c r="S12" s="35">
        <f>Kwiecień!V3</f>
        <v>0</v>
      </c>
      <c r="T12" s="35">
        <f>Kwiecień!W3</f>
        <v>0</v>
      </c>
      <c r="U12" s="35">
        <f>Kwiecień!X3</f>
        <v>0</v>
      </c>
      <c r="V12" s="35">
        <f>Kwiecień!Y3</f>
        <v>0</v>
      </c>
      <c r="W12" s="35">
        <f>Kwiecień!Z3</f>
        <v>0</v>
      </c>
      <c r="X12" s="35">
        <f>Kwiecień!AA3</f>
        <v>0</v>
      </c>
      <c r="Y12" s="35">
        <f>Kwiecień!AB3</f>
        <v>0</v>
      </c>
      <c r="Z12" s="35">
        <f>Kwiecień!AC3</f>
        <v>0</v>
      </c>
      <c r="AA12" s="35">
        <f>Kwiecień!AD3</f>
        <v>0</v>
      </c>
    </row>
    <row r="13" spans="1:27" ht="24.95" customHeight="1" x14ac:dyDescent="0.2">
      <c r="A13" s="34" t="s">
        <v>71</v>
      </c>
      <c r="B13" s="35">
        <f>Maj!E3</f>
        <v>0</v>
      </c>
      <c r="C13" s="35">
        <f>Maj!F3</f>
        <v>0</v>
      </c>
      <c r="D13" s="35">
        <f>Maj!G3</f>
        <v>0</v>
      </c>
      <c r="E13" s="35">
        <f>Maj!H3</f>
        <v>0</v>
      </c>
      <c r="F13" s="35">
        <f>Maj!I3</f>
        <v>0</v>
      </c>
      <c r="G13" s="35">
        <f>Maj!J3</f>
        <v>0</v>
      </c>
      <c r="H13" s="35">
        <f>Maj!K3</f>
        <v>0</v>
      </c>
      <c r="I13" s="35">
        <f>Maj!L3</f>
        <v>0</v>
      </c>
      <c r="J13" s="35">
        <f>Maj!M3</f>
        <v>0</v>
      </c>
      <c r="K13" s="35">
        <f>Maj!N3</f>
        <v>0</v>
      </c>
      <c r="L13" s="35">
        <f>Maj!O3</f>
        <v>0</v>
      </c>
      <c r="M13" s="35">
        <f>Maj!P3</f>
        <v>0</v>
      </c>
      <c r="N13" s="35">
        <f>Maj!Q3</f>
        <v>0</v>
      </c>
      <c r="O13" s="35">
        <f>Maj!R3</f>
        <v>0</v>
      </c>
      <c r="P13" s="35">
        <f>Maj!S3</f>
        <v>0</v>
      </c>
      <c r="Q13" s="35">
        <f>Maj!T3</f>
        <v>0</v>
      </c>
      <c r="R13" s="35">
        <f>Maj!U3</f>
        <v>0</v>
      </c>
      <c r="S13" s="35">
        <f>Maj!V3</f>
        <v>0</v>
      </c>
      <c r="T13" s="35">
        <f>Maj!W3</f>
        <v>0</v>
      </c>
      <c r="U13" s="35">
        <f>Maj!X3</f>
        <v>0</v>
      </c>
      <c r="V13" s="35">
        <f>Maj!Y3</f>
        <v>0</v>
      </c>
      <c r="W13" s="35">
        <f>Maj!Z3</f>
        <v>0</v>
      </c>
      <c r="X13" s="35">
        <f>Maj!AA3</f>
        <v>0</v>
      </c>
      <c r="Y13" s="35">
        <f>Maj!AB3</f>
        <v>0</v>
      </c>
      <c r="Z13" s="35">
        <f>Maj!AC3</f>
        <v>0</v>
      </c>
      <c r="AA13" s="35">
        <f>Maj!AD3</f>
        <v>0</v>
      </c>
    </row>
    <row r="14" spans="1:27" ht="24.95" customHeight="1" x14ac:dyDescent="0.2">
      <c r="A14" s="34" t="s">
        <v>72</v>
      </c>
      <c r="B14" s="35">
        <f>Czerwiec!E3</f>
        <v>0</v>
      </c>
      <c r="C14" s="35">
        <f>Czerwiec!F3</f>
        <v>0</v>
      </c>
      <c r="D14" s="35">
        <f>Czerwiec!G3</f>
        <v>0</v>
      </c>
      <c r="E14" s="35">
        <f>Czerwiec!H3</f>
        <v>0</v>
      </c>
      <c r="F14" s="35">
        <f>Czerwiec!I3</f>
        <v>0</v>
      </c>
      <c r="G14" s="35">
        <f>Czerwiec!J3</f>
        <v>0</v>
      </c>
      <c r="H14" s="35">
        <f>Czerwiec!K3</f>
        <v>0</v>
      </c>
      <c r="I14" s="35">
        <f>Czerwiec!L3</f>
        <v>0</v>
      </c>
      <c r="J14" s="35">
        <f>Czerwiec!M3</f>
        <v>0</v>
      </c>
      <c r="K14" s="35">
        <f>Czerwiec!N3</f>
        <v>0</v>
      </c>
      <c r="L14" s="35">
        <f>Czerwiec!O3</f>
        <v>0</v>
      </c>
      <c r="M14" s="35">
        <f>Czerwiec!P3</f>
        <v>0</v>
      </c>
      <c r="N14" s="35">
        <f>Czerwiec!Q3</f>
        <v>0</v>
      </c>
      <c r="O14" s="35">
        <f>Czerwiec!R3</f>
        <v>0</v>
      </c>
      <c r="P14" s="35">
        <f>Czerwiec!S3</f>
        <v>0</v>
      </c>
      <c r="Q14" s="35">
        <f>Czerwiec!T3</f>
        <v>0</v>
      </c>
      <c r="R14" s="35">
        <f>Czerwiec!U3</f>
        <v>0</v>
      </c>
      <c r="S14" s="35">
        <f>Czerwiec!V3</f>
        <v>0</v>
      </c>
      <c r="T14" s="35">
        <f>Czerwiec!W3</f>
        <v>0</v>
      </c>
      <c r="U14" s="35">
        <f>Czerwiec!X3</f>
        <v>0</v>
      </c>
      <c r="V14" s="35">
        <f>Czerwiec!Y3</f>
        <v>0</v>
      </c>
      <c r="W14" s="35">
        <f>Czerwiec!Z3</f>
        <v>0</v>
      </c>
      <c r="X14" s="35">
        <f>Czerwiec!AA3</f>
        <v>0</v>
      </c>
      <c r="Y14" s="35">
        <f>Czerwiec!AB3</f>
        <v>0</v>
      </c>
      <c r="Z14" s="35">
        <f>Czerwiec!AC3</f>
        <v>0</v>
      </c>
      <c r="AA14" s="35">
        <f>Czerwiec!AD3</f>
        <v>0</v>
      </c>
    </row>
    <row r="15" spans="1:27" ht="24.95" customHeight="1" x14ac:dyDescent="0.2">
      <c r="A15" s="34" t="s">
        <v>73</v>
      </c>
      <c r="B15" s="35">
        <f>Lipiec!E3</f>
        <v>0</v>
      </c>
      <c r="C15" s="35">
        <f>Lipiec!F3</f>
        <v>0</v>
      </c>
      <c r="D15" s="35">
        <f>Lipiec!G3</f>
        <v>0</v>
      </c>
      <c r="E15" s="35">
        <f>Lipiec!H3</f>
        <v>0</v>
      </c>
      <c r="F15" s="35">
        <f>Lipiec!I3</f>
        <v>0</v>
      </c>
      <c r="G15" s="35">
        <f>Lipiec!J3</f>
        <v>0</v>
      </c>
      <c r="H15" s="35">
        <f>Lipiec!K3</f>
        <v>0</v>
      </c>
      <c r="I15" s="35">
        <f>Lipiec!L3</f>
        <v>0</v>
      </c>
      <c r="J15" s="35">
        <f>Lipiec!M3</f>
        <v>0</v>
      </c>
      <c r="K15" s="35">
        <f>Lipiec!N3</f>
        <v>0</v>
      </c>
      <c r="L15" s="35">
        <f>Lipiec!O3</f>
        <v>0</v>
      </c>
      <c r="M15" s="35">
        <f>Lipiec!P3</f>
        <v>0</v>
      </c>
      <c r="N15" s="35">
        <f>Lipiec!Q3</f>
        <v>0</v>
      </c>
      <c r="O15" s="35">
        <f>Lipiec!R3</f>
        <v>0</v>
      </c>
      <c r="P15" s="35">
        <f>Lipiec!S3</f>
        <v>0</v>
      </c>
      <c r="Q15" s="35">
        <f>Lipiec!T3</f>
        <v>0</v>
      </c>
      <c r="R15" s="35">
        <f>Lipiec!U3</f>
        <v>0</v>
      </c>
      <c r="S15" s="35">
        <f>Lipiec!V3</f>
        <v>0</v>
      </c>
      <c r="T15" s="35">
        <f>Lipiec!W3</f>
        <v>0</v>
      </c>
      <c r="U15" s="35">
        <f>Lipiec!X3</f>
        <v>0</v>
      </c>
      <c r="V15" s="35">
        <f>Lipiec!Y3</f>
        <v>0</v>
      </c>
      <c r="W15" s="35">
        <f>Lipiec!Z3</f>
        <v>0</v>
      </c>
      <c r="X15" s="35">
        <f>Lipiec!AA3</f>
        <v>0</v>
      </c>
      <c r="Y15" s="35">
        <f>Lipiec!AB3</f>
        <v>0</v>
      </c>
      <c r="Z15" s="35">
        <f>Lipiec!AC3</f>
        <v>0</v>
      </c>
      <c r="AA15" s="35">
        <f>Lipiec!AD3</f>
        <v>0</v>
      </c>
    </row>
    <row r="16" spans="1:27" ht="24.95" customHeight="1" x14ac:dyDescent="0.2">
      <c r="A16" s="34" t="s">
        <v>74</v>
      </c>
      <c r="B16" s="35">
        <f>Sierpień!E3</f>
        <v>0</v>
      </c>
      <c r="C16" s="35">
        <f>Sierpień!F3</f>
        <v>0</v>
      </c>
      <c r="D16" s="35">
        <f>Sierpień!G3</f>
        <v>0</v>
      </c>
      <c r="E16" s="35">
        <f>Sierpień!H3</f>
        <v>0</v>
      </c>
      <c r="F16" s="35">
        <f>Sierpień!I3</f>
        <v>0</v>
      </c>
      <c r="G16" s="35">
        <f>Sierpień!J3</f>
        <v>0</v>
      </c>
      <c r="H16" s="35">
        <f>Sierpień!K3</f>
        <v>0</v>
      </c>
      <c r="I16" s="35">
        <f>Sierpień!L3</f>
        <v>0</v>
      </c>
      <c r="J16" s="35">
        <f>Sierpień!M3</f>
        <v>0</v>
      </c>
      <c r="K16" s="35">
        <f>Sierpień!N3</f>
        <v>0</v>
      </c>
      <c r="L16" s="35">
        <f>Sierpień!O3</f>
        <v>0</v>
      </c>
      <c r="M16" s="35">
        <f>Sierpień!P3</f>
        <v>0</v>
      </c>
      <c r="N16" s="35">
        <f>Sierpień!Q3</f>
        <v>0</v>
      </c>
      <c r="O16" s="35">
        <f>Sierpień!R3</f>
        <v>0</v>
      </c>
      <c r="P16" s="35">
        <f>Sierpień!S3</f>
        <v>0</v>
      </c>
      <c r="Q16" s="35">
        <f>Sierpień!T3</f>
        <v>0</v>
      </c>
      <c r="R16" s="35">
        <f>Sierpień!U3</f>
        <v>0</v>
      </c>
      <c r="S16" s="35">
        <f>Sierpień!V3</f>
        <v>0</v>
      </c>
      <c r="T16" s="35">
        <f>Sierpień!W3</f>
        <v>0</v>
      </c>
      <c r="U16" s="35">
        <f>Sierpień!X3</f>
        <v>0</v>
      </c>
      <c r="V16" s="35">
        <f>Sierpień!Y3</f>
        <v>0</v>
      </c>
      <c r="W16" s="35">
        <f>Sierpień!Z3</f>
        <v>0</v>
      </c>
      <c r="X16" s="35">
        <f>Sierpień!AA3</f>
        <v>0</v>
      </c>
      <c r="Y16" s="35">
        <f>Sierpień!AB3</f>
        <v>0</v>
      </c>
      <c r="Z16" s="35">
        <f>Sierpień!AC3</f>
        <v>0</v>
      </c>
      <c r="AA16" s="35">
        <f>Sierpień!AD3</f>
        <v>0</v>
      </c>
    </row>
    <row r="17" spans="1:27" ht="24.95" customHeight="1" x14ac:dyDescent="0.2">
      <c r="A17" s="34" t="s">
        <v>75</v>
      </c>
      <c r="B17" s="35">
        <f>Wrzesień!E3</f>
        <v>0</v>
      </c>
      <c r="C17" s="35">
        <f>Wrzesień!F3</f>
        <v>0</v>
      </c>
      <c r="D17" s="35">
        <f>Wrzesień!G3</f>
        <v>0</v>
      </c>
      <c r="E17" s="35">
        <f>Wrzesień!H3</f>
        <v>0</v>
      </c>
      <c r="F17" s="35">
        <f>Wrzesień!I3</f>
        <v>0</v>
      </c>
      <c r="G17" s="35">
        <f>Wrzesień!J3</f>
        <v>0</v>
      </c>
      <c r="H17" s="35">
        <f>Wrzesień!K3</f>
        <v>0</v>
      </c>
      <c r="I17" s="35">
        <f>Wrzesień!L3</f>
        <v>0</v>
      </c>
      <c r="J17" s="35">
        <f>Wrzesień!M3</f>
        <v>0</v>
      </c>
      <c r="K17" s="35">
        <f>Wrzesień!N3</f>
        <v>0</v>
      </c>
      <c r="L17" s="35">
        <f>Wrzesień!O3</f>
        <v>0</v>
      </c>
      <c r="M17" s="35">
        <f>Wrzesień!P3</f>
        <v>0</v>
      </c>
      <c r="N17" s="35">
        <f>Wrzesień!Q3</f>
        <v>0</v>
      </c>
      <c r="O17" s="35">
        <f>Wrzesień!R3</f>
        <v>0</v>
      </c>
      <c r="P17" s="35">
        <f>Wrzesień!S3</f>
        <v>0</v>
      </c>
      <c r="Q17" s="35">
        <f>Wrzesień!T3</f>
        <v>0</v>
      </c>
      <c r="R17" s="35">
        <f>Wrzesień!U3</f>
        <v>0</v>
      </c>
      <c r="S17" s="35">
        <f>Wrzesień!V3</f>
        <v>0</v>
      </c>
      <c r="T17" s="35">
        <f>Wrzesień!W3</f>
        <v>0</v>
      </c>
      <c r="U17" s="35">
        <f>Wrzesień!X3</f>
        <v>0</v>
      </c>
      <c r="V17" s="35">
        <f>Wrzesień!Y3</f>
        <v>0</v>
      </c>
      <c r="W17" s="35">
        <f>Wrzesień!Z3</f>
        <v>0</v>
      </c>
      <c r="X17" s="35">
        <f>Wrzesień!AA3</f>
        <v>0</v>
      </c>
      <c r="Y17" s="35">
        <f>Wrzesień!AB3</f>
        <v>0</v>
      </c>
      <c r="Z17" s="35">
        <f>Wrzesień!AC3</f>
        <v>0</v>
      </c>
      <c r="AA17" s="35">
        <f>Wrzesień!AD3</f>
        <v>0</v>
      </c>
    </row>
    <row r="18" spans="1:27" ht="24.95" customHeight="1" x14ac:dyDescent="0.2">
      <c r="A18" s="34" t="s">
        <v>76</v>
      </c>
      <c r="B18" s="35">
        <f>Październik!E3</f>
        <v>0</v>
      </c>
      <c r="C18" s="35">
        <f>Październik!F3</f>
        <v>0</v>
      </c>
      <c r="D18" s="35">
        <f>Październik!G3</f>
        <v>0</v>
      </c>
      <c r="E18" s="35">
        <f>Październik!H3</f>
        <v>0</v>
      </c>
      <c r="F18" s="35">
        <f>Październik!I3</f>
        <v>0</v>
      </c>
      <c r="G18" s="35">
        <f>Październik!J3</f>
        <v>0</v>
      </c>
      <c r="H18" s="35">
        <f>Październik!K3</f>
        <v>0</v>
      </c>
      <c r="I18" s="35">
        <f>Październik!L3</f>
        <v>0</v>
      </c>
      <c r="J18" s="35">
        <f>Październik!M3</f>
        <v>0</v>
      </c>
      <c r="K18" s="35">
        <f>Październik!N3</f>
        <v>0</v>
      </c>
      <c r="L18" s="35">
        <f>Październik!O3</f>
        <v>0</v>
      </c>
      <c r="M18" s="35">
        <f>Październik!P3</f>
        <v>0</v>
      </c>
      <c r="N18" s="35">
        <f>Październik!Q3</f>
        <v>0</v>
      </c>
      <c r="O18" s="35">
        <f>Październik!R3</f>
        <v>0</v>
      </c>
      <c r="P18" s="35">
        <f>Październik!S3</f>
        <v>0</v>
      </c>
      <c r="Q18" s="35">
        <f>Październik!T3</f>
        <v>0</v>
      </c>
      <c r="R18" s="35">
        <f>Październik!U3</f>
        <v>0</v>
      </c>
      <c r="S18" s="35">
        <f>Październik!V3</f>
        <v>0</v>
      </c>
      <c r="T18" s="35">
        <f>Październik!W3</f>
        <v>0</v>
      </c>
      <c r="U18" s="35">
        <f>Październik!X3</f>
        <v>0</v>
      </c>
      <c r="V18" s="35">
        <f>Październik!Y3</f>
        <v>0</v>
      </c>
      <c r="W18" s="35">
        <f>Październik!Z3</f>
        <v>0</v>
      </c>
      <c r="X18" s="35">
        <f>Październik!AA3</f>
        <v>0</v>
      </c>
      <c r="Y18" s="35">
        <f>Październik!AB3</f>
        <v>0</v>
      </c>
      <c r="Z18" s="35">
        <f>Październik!AC3</f>
        <v>0</v>
      </c>
      <c r="AA18" s="35">
        <f>Październik!AD3</f>
        <v>0</v>
      </c>
    </row>
    <row r="19" spans="1:27" ht="24.95" customHeight="1" x14ac:dyDescent="0.2">
      <c r="A19" s="34" t="s">
        <v>77</v>
      </c>
      <c r="B19" s="35">
        <f>Listopad!E3</f>
        <v>0</v>
      </c>
      <c r="C19" s="35">
        <f>Listopad!F3</f>
        <v>0</v>
      </c>
      <c r="D19" s="35">
        <f>Listopad!G3</f>
        <v>0</v>
      </c>
      <c r="E19" s="35">
        <f>Listopad!H3</f>
        <v>0</v>
      </c>
      <c r="F19" s="35">
        <f>Listopad!I3</f>
        <v>0</v>
      </c>
      <c r="G19" s="35">
        <f>Listopad!J3</f>
        <v>0</v>
      </c>
      <c r="H19" s="35">
        <f>Listopad!K3</f>
        <v>0</v>
      </c>
      <c r="I19" s="35">
        <f>Listopad!L3</f>
        <v>0</v>
      </c>
      <c r="J19" s="35">
        <f>Listopad!M3</f>
        <v>0</v>
      </c>
      <c r="K19" s="35">
        <f>Listopad!N3</f>
        <v>0</v>
      </c>
      <c r="L19" s="35">
        <f>Listopad!O3</f>
        <v>0</v>
      </c>
      <c r="M19" s="35">
        <f>Listopad!P3</f>
        <v>0</v>
      </c>
      <c r="N19" s="35">
        <f>Listopad!Q3</f>
        <v>0</v>
      </c>
      <c r="O19" s="35">
        <f>Listopad!R3</f>
        <v>0</v>
      </c>
      <c r="P19" s="35">
        <f>Listopad!S3</f>
        <v>0</v>
      </c>
      <c r="Q19" s="35">
        <f>Listopad!T3</f>
        <v>0</v>
      </c>
      <c r="R19" s="35">
        <f>Listopad!U3</f>
        <v>0</v>
      </c>
      <c r="S19" s="35">
        <f>Listopad!V3</f>
        <v>0</v>
      </c>
      <c r="T19" s="35">
        <f>Listopad!W3</f>
        <v>0</v>
      </c>
      <c r="U19" s="35">
        <f>Listopad!X3</f>
        <v>0</v>
      </c>
      <c r="V19" s="35">
        <f>Listopad!Y3</f>
        <v>0</v>
      </c>
      <c r="W19" s="35">
        <f>Listopad!Z3</f>
        <v>0</v>
      </c>
      <c r="X19" s="35">
        <f>Listopad!AA3</f>
        <v>0</v>
      </c>
      <c r="Y19" s="35">
        <f>Listopad!AB3</f>
        <v>0</v>
      </c>
      <c r="Z19" s="35">
        <f>Listopad!AC3</f>
        <v>0</v>
      </c>
      <c r="AA19" s="35">
        <f>Listopad!AD3</f>
        <v>0</v>
      </c>
    </row>
    <row r="20" spans="1:27" ht="24.95" customHeight="1" thickBot="1" x14ac:dyDescent="0.25">
      <c r="A20" s="34" t="s">
        <v>78</v>
      </c>
      <c r="B20" s="29">
        <f>Grudzień!E3</f>
        <v>0</v>
      </c>
      <c r="C20" s="29">
        <f>Grudzień!F3</f>
        <v>0</v>
      </c>
      <c r="D20" s="29">
        <f>Grudzień!G3</f>
        <v>0</v>
      </c>
      <c r="E20" s="29">
        <f>Grudzień!H3</f>
        <v>0</v>
      </c>
      <c r="F20" s="29">
        <f>Grudzień!I3</f>
        <v>0</v>
      </c>
      <c r="G20" s="29">
        <f>Grudzień!J3</f>
        <v>0</v>
      </c>
      <c r="H20" s="29">
        <f>Grudzień!K3</f>
        <v>0</v>
      </c>
      <c r="I20" s="29">
        <f>Grudzień!L3</f>
        <v>0</v>
      </c>
      <c r="J20" s="29">
        <f>Grudzień!M3</f>
        <v>0</v>
      </c>
      <c r="K20" s="29">
        <f>Grudzień!N3</f>
        <v>0</v>
      </c>
      <c r="L20" s="29">
        <f>Grudzień!O3</f>
        <v>0</v>
      </c>
      <c r="M20" s="29">
        <f>Grudzień!P3</f>
        <v>0</v>
      </c>
      <c r="N20" s="29">
        <f>Grudzień!Q3</f>
        <v>0</v>
      </c>
      <c r="O20" s="29">
        <f>Grudzień!R3</f>
        <v>0</v>
      </c>
      <c r="P20" s="29">
        <f>Grudzień!S3</f>
        <v>0</v>
      </c>
      <c r="Q20" s="29">
        <f>Grudzień!T3</f>
        <v>0</v>
      </c>
      <c r="R20" s="29">
        <f>Grudzień!U3</f>
        <v>0</v>
      </c>
      <c r="S20" s="29">
        <f>Grudzień!V3</f>
        <v>0</v>
      </c>
      <c r="T20" s="29">
        <f>Grudzień!W3</f>
        <v>0</v>
      </c>
      <c r="U20" s="29">
        <f>Grudzień!X3</f>
        <v>0</v>
      </c>
      <c r="V20" s="29">
        <f>Grudzień!Y3</f>
        <v>0</v>
      </c>
      <c r="W20" s="29">
        <f>Grudzień!Z3</f>
        <v>0</v>
      </c>
      <c r="X20" s="29">
        <f>Grudzień!AA3</f>
        <v>0</v>
      </c>
      <c r="Y20" s="29">
        <f>Grudzień!AB3</f>
        <v>0</v>
      </c>
      <c r="Z20" s="29">
        <f>Grudzień!AC3</f>
        <v>0</v>
      </c>
      <c r="AA20" s="29">
        <f>Grudzień!AD3</f>
        <v>0</v>
      </c>
    </row>
    <row r="21" spans="1:27" ht="24.95" customHeight="1" thickBot="1" x14ac:dyDescent="0.25">
      <c r="A21" s="36" t="s">
        <v>80</v>
      </c>
      <c r="B21" s="37">
        <f>SUBTOTAL(109,LISTA_SUMA[B])</f>
        <v>0</v>
      </c>
      <c r="C21" s="37">
        <f>SUBTOTAL(109,LISTA_SUMA[C])</f>
        <v>0</v>
      </c>
      <c r="D21" s="37">
        <f>SUBTOTAL(109,LISTA_SUMA[D])</f>
        <v>0</v>
      </c>
      <c r="E21" s="37">
        <f>SUBTOTAL(109,LISTA_SUMA[E])</f>
        <v>0</v>
      </c>
      <c r="F21" s="37">
        <f>SUBTOTAL(109,LISTA_SUMA[F])</f>
        <v>0</v>
      </c>
      <c r="G21" s="37">
        <f>SUBTOTAL(109,LISTA_SUMA[G])</f>
        <v>0</v>
      </c>
      <c r="H21" s="37">
        <f>SUBTOTAL(109,LISTA_SUMA[H])</f>
        <v>0</v>
      </c>
      <c r="I21" s="37">
        <f>SUBTOTAL(109,LISTA_SUMA[I])</f>
        <v>0</v>
      </c>
      <c r="J21" s="37">
        <f>SUBTOTAL(109,LISTA_SUMA[J])</f>
        <v>0</v>
      </c>
      <c r="K21" s="37">
        <f>SUBTOTAL(109,LISTA_SUMA[K])</f>
        <v>0</v>
      </c>
      <c r="L21" s="37">
        <f>SUBTOTAL(109,LISTA_SUMA[L])</f>
        <v>0</v>
      </c>
      <c r="M21" s="37">
        <f>SUBTOTAL(109,LISTA_SUMA[M])</f>
        <v>0</v>
      </c>
      <c r="N21" s="37">
        <f>SUBTOTAL(109,LISTA_SUMA[N])</f>
        <v>0</v>
      </c>
      <c r="O21" s="37">
        <f>SUBTOTAL(109,LISTA_SUMA[O])</f>
        <v>0</v>
      </c>
      <c r="P21" s="37">
        <f>SUBTOTAL(109,LISTA_SUMA[P])</f>
        <v>0</v>
      </c>
      <c r="Q21" s="37">
        <f>SUBTOTAL(109,LISTA_SUMA[Q])</f>
        <v>0</v>
      </c>
      <c r="R21" s="37">
        <f>SUBTOTAL(109,LISTA_SUMA[R])</f>
        <v>0</v>
      </c>
      <c r="S21" s="37">
        <f>SUBTOTAL(109,LISTA_SUMA[S])</f>
        <v>0</v>
      </c>
      <c r="T21" s="37">
        <f>SUBTOTAL(109,LISTA_SUMA[T])</f>
        <v>0</v>
      </c>
      <c r="U21" s="37">
        <f>SUBTOTAL(109,LISTA_SUMA[U])</f>
        <v>0</v>
      </c>
      <c r="V21" s="37">
        <f>SUBTOTAL(109,LISTA_SUMA[V])</f>
        <v>0</v>
      </c>
      <c r="W21" s="37">
        <f>SUBTOTAL(109,LISTA_SUMA[W])</f>
        <v>0</v>
      </c>
      <c r="X21" s="37">
        <f>SUBTOTAL(109,LISTA_SUMA[X])</f>
        <v>0</v>
      </c>
      <c r="Y21" s="37">
        <f>SUBTOTAL(109,LISTA_SUMA[V])</f>
        <v>0</v>
      </c>
      <c r="Z21" s="37">
        <f>SUBTOTAL(109,LISTA_SUMA[V])</f>
        <v>0</v>
      </c>
      <c r="AA21" s="37">
        <f>SUBTOTAL(109,LISTA_SUMA[AA])</f>
        <v>0</v>
      </c>
    </row>
  </sheetData>
  <sheetProtection algorithmName="SHA-512" hashValue="9NzEyWIXuCCcDgkYMNdYupvrt7c8mzVZyZif9DTDWzrO0W/q8O2y/LxBeRbySIq3S4Xuzy1vkCZjJ/IRSgOJCA==" saltValue="PwJv+EGnZ0hZiaWSL6RtZQ==" spinCount="100000" sheet="1" objects="1" scenarios="1" formatCells="0" formatColumns="0" formatRows="0" insertColumns="0" insertRows="0" insertHyperlinks="0" deleteColumns="0" deleteRows="0" sort="0" autoFilter="0" pivotTables="0"/>
  <mergeCells count="12">
    <mergeCell ref="A1:AA1"/>
    <mergeCell ref="A5:A7"/>
    <mergeCell ref="B5:B7"/>
    <mergeCell ref="C5:C7"/>
    <mergeCell ref="D5:J5"/>
    <mergeCell ref="K5:O5"/>
    <mergeCell ref="P5:U5"/>
    <mergeCell ref="V5:X5"/>
    <mergeCell ref="Y5:Z5"/>
    <mergeCell ref="AA5:AA7"/>
    <mergeCell ref="U6:U7"/>
    <mergeCell ref="Z6:Z7"/>
  </mergeCells>
  <conditionalFormatting sqref="B9:AA21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50" orientation="landscape" r:id="rId1"/>
  <headerFooter>
    <oddFooter>&amp;RStrona &amp;P z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5"/>
  <sheetViews>
    <sheetView topLeftCell="E1" zoomScale="90" zoomScaleNormal="90" workbookViewId="0">
      <pane ySplit="6" topLeftCell="A7" activePane="bottomLeft" state="frozen"/>
      <selection pane="bottomLeft" activeCell="E3" sqref="E3:AD3"/>
    </sheetView>
  </sheetViews>
  <sheetFormatPr defaultRowHeight="12.75" x14ac:dyDescent="0.2"/>
  <cols>
    <col min="1" max="1" width="4.7109375" style="13" bestFit="1" customWidth="1"/>
    <col min="2" max="2" width="9" style="13" customWidth="1"/>
    <col min="3" max="3" width="21.7109375" style="13" customWidth="1"/>
    <col min="4" max="4" width="40" style="13" customWidth="1"/>
    <col min="5" max="5" width="11.140625" style="13" customWidth="1"/>
    <col min="6" max="6" width="5.85546875" style="13" customWidth="1"/>
    <col min="7" max="22" width="7.7109375" style="13" customWidth="1"/>
    <col min="23" max="23" width="6.5703125" style="13" customWidth="1"/>
    <col min="24" max="24" width="8" style="13" customWidth="1"/>
    <col min="25" max="29" width="9.140625" style="13"/>
    <col min="30" max="30" width="11.5703125" style="13" customWidth="1"/>
    <col min="31" max="259" width="9.140625" style="13"/>
    <col min="260" max="260" width="6.140625" style="13" customWidth="1"/>
    <col min="261" max="261" width="29.42578125" style="13" customWidth="1"/>
    <col min="262" max="262" width="19.140625" style="13" customWidth="1"/>
    <col min="263" max="263" width="10.140625" style="13" customWidth="1"/>
    <col min="264" max="264" width="10.7109375" style="13" customWidth="1"/>
    <col min="265" max="265" width="0" style="13" hidden="1" customWidth="1"/>
    <col min="266" max="266" width="11.5703125" style="13" customWidth="1"/>
    <col min="267" max="267" width="11.7109375" style="13" customWidth="1"/>
    <col min="268" max="268" width="11.5703125" style="13" customWidth="1"/>
    <col min="269" max="270" width="11.7109375" style="13" customWidth="1"/>
    <col min="271" max="271" width="11.5703125" style="13" customWidth="1"/>
    <col min="272" max="276" width="0" style="13" hidden="1" customWidth="1"/>
    <col min="277" max="277" width="11.7109375" style="13" customWidth="1"/>
    <col min="278" max="278" width="11.85546875" style="13" customWidth="1"/>
    <col min="279" max="279" width="9.5703125" style="13" customWidth="1"/>
    <col min="280" max="280" width="0" style="13" hidden="1" customWidth="1"/>
    <col min="281" max="281" width="16.5703125" style="13" customWidth="1"/>
    <col min="282" max="515" width="9.140625" style="13"/>
    <col min="516" max="516" width="6.140625" style="13" customWidth="1"/>
    <col min="517" max="517" width="29.42578125" style="13" customWidth="1"/>
    <col min="518" max="518" width="19.140625" style="13" customWidth="1"/>
    <col min="519" max="519" width="10.140625" style="13" customWidth="1"/>
    <col min="520" max="520" width="10.7109375" style="13" customWidth="1"/>
    <col min="521" max="521" width="0" style="13" hidden="1" customWidth="1"/>
    <col min="522" max="522" width="11.5703125" style="13" customWidth="1"/>
    <col min="523" max="523" width="11.7109375" style="13" customWidth="1"/>
    <col min="524" max="524" width="11.5703125" style="13" customWidth="1"/>
    <col min="525" max="526" width="11.7109375" style="13" customWidth="1"/>
    <col min="527" max="527" width="11.5703125" style="13" customWidth="1"/>
    <col min="528" max="532" width="0" style="13" hidden="1" customWidth="1"/>
    <col min="533" max="533" width="11.7109375" style="13" customWidth="1"/>
    <col min="534" max="534" width="11.85546875" style="13" customWidth="1"/>
    <col min="535" max="535" width="9.5703125" style="13" customWidth="1"/>
    <col min="536" max="536" width="0" style="13" hidden="1" customWidth="1"/>
    <col min="537" max="537" width="16.5703125" style="13" customWidth="1"/>
    <col min="538" max="771" width="9.140625" style="13"/>
    <col min="772" max="772" width="6.140625" style="13" customWidth="1"/>
    <col min="773" max="773" width="29.42578125" style="13" customWidth="1"/>
    <col min="774" max="774" width="19.140625" style="13" customWidth="1"/>
    <col min="775" max="775" width="10.140625" style="13" customWidth="1"/>
    <col min="776" max="776" width="10.7109375" style="13" customWidth="1"/>
    <col min="777" max="777" width="0" style="13" hidden="1" customWidth="1"/>
    <col min="778" max="778" width="11.5703125" style="13" customWidth="1"/>
    <col min="779" max="779" width="11.7109375" style="13" customWidth="1"/>
    <col min="780" max="780" width="11.5703125" style="13" customWidth="1"/>
    <col min="781" max="782" width="11.7109375" style="13" customWidth="1"/>
    <col min="783" max="783" width="11.5703125" style="13" customWidth="1"/>
    <col min="784" max="788" width="0" style="13" hidden="1" customWidth="1"/>
    <col min="789" max="789" width="11.7109375" style="13" customWidth="1"/>
    <col min="790" max="790" width="11.85546875" style="13" customWidth="1"/>
    <col min="791" max="791" width="9.5703125" style="13" customWidth="1"/>
    <col min="792" max="792" width="0" style="13" hidden="1" customWidth="1"/>
    <col min="793" max="793" width="16.5703125" style="13" customWidth="1"/>
    <col min="794" max="1027" width="9.140625" style="13"/>
    <col min="1028" max="1028" width="6.140625" style="13" customWidth="1"/>
    <col min="1029" max="1029" width="29.42578125" style="13" customWidth="1"/>
    <col min="1030" max="1030" width="19.140625" style="13" customWidth="1"/>
    <col min="1031" max="1031" width="10.140625" style="13" customWidth="1"/>
    <col min="1032" max="1032" width="10.7109375" style="13" customWidth="1"/>
    <col min="1033" max="1033" width="0" style="13" hidden="1" customWidth="1"/>
    <col min="1034" max="1034" width="11.5703125" style="13" customWidth="1"/>
    <col min="1035" max="1035" width="11.7109375" style="13" customWidth="1"/>
    <col min="1036" max="1036" width="11.5703125" style="13" customWidth="1"/>
    <col min="1037" max="1038" width="11.7109375" style="13" customWidth="1"/>
    <col min="1039" max="1039" width="11.5703125" style="13" customWidth="1"/>
    <col min="1040" max="1044" width="0" style="13" hidden="1" customWidth="1"/>
    <col min="1045" max="1045" width="11.7109375" style="13" customWidth="1"/>
    <col min="1046" max="1046" width="11.85546875" style="13" customWidth="1"/>
    <col min="1047" max="1047" width="9.5703125" style="13" customWidth="1"/>
    <col min="1048" max="1048" width="0" style="13" hidden="1" customWidth="1"/>
    <col min="1049" max="1049" width="16.5703125" style="13" customWidth="1"/>
    <col min="1050" max="1283" width="9.140625" style="13"/>
    <col min="1284" max="1284" width="6.140625" style="13" customWidth="1"/>
    <col min="1285" max="1285" width="29.42578125" style="13" customWidth="1"/>
    <col min="1286" max="1286" width="19.140625" style="13" customWidth="1"/>
    <col min="1287" max="1287" width="10.140625" style="13" customWidth="1"/>
    <col min="1288" max="1288" width="10.7109375" style="13" customWidth="1"/>
    <col min="1289" max="1289" width="0" style="13" hidden="1" customWidth="1"/>
    <col min="1290" max="1290" width="11.5703125" style="13" customWidth="1"/>
    <col min="1291" max="1291" width="11.7109375" style="13" customWidth="1"/>
    <col min="1292" max="1292" width="11.5703125" style="13" customWidth="1"/>
    <col min="1293" max="1294" width="11.7109375" style="13" customWidth="1"/>
    <col min="1295" max="1295" width="11.5703125" style="13" customWidth="1"/>
    <col min="1296" max="1300" width="0" style="13" hidden="1" customWidth="1"/>
    <col min="1301" max="1301" width="11.7109375" style="13" customWidth="1"/>
    <col min="1302" max="1302" width="11.85546875" style="13" customWidth="1"/>
    <col min="1303" max="1303" width="9.5703125" style="13" customWidth="1"/>
    <col min="1304" max="1304" width="0" style="13" hidden="1" customWidth="1"/>
    <col min="1305" max="1305" width="16.5703125" style="13" customWidth="1"/>
    <col min="1306" max="1539" width="9.140625" style="13"/>
    <col min="1540" max="1540" width="6.140625" style="13" customWidth="1"/>
    <col min="1541" max="1541" width="29.42578125" style="13" customWidth="1"/>
    <col min="1542" max="1542" width="19.140625" style="13" customWidth="1"/>
    <col min="1543" max="1543" width="10.140625" style="13" customWidth="1"/>
    <col min="1544" max="1544" width="10.7109375" style="13" customWidth="1"/>
    <col min="1545" max="1545" width="0" style="13" hidden="1" customWidth="1"/>
    <col min="1546" max="1546" width="11.5703125" style="13" customWidth="1"/>
    <col min="1547" max="1547" width="11.7109375" style="13" customWidth="1"/>
    <col min="1548" max="1548" width="11.5703125" style="13" customWidth="1"/>
    <col min="1549" max="1550" width="11.7109375" style="13" customWidth="1"/>
    <col min="1551" max="1551" width="11.5703125" style="13" customWidth="1"/>
    <col min="1552" max="1556" width="0" style="13" hidden="1" customWidth="1"/>
    <col min="1557" max="1557" width="11.7109375" style="13" customWidth="1"/>
    <col min="1558" max="1558" width="11.85546875" style="13" customWidth="1"/>
    <col min="1559" max="1559" width="9.5703125" style="13" customWidth="1"/>
    <col min="1560" max="1560" width="0" style="13" hidden="1" customWidth="1"/>
    <col min="1561" max="1561" width="16.5703125" style="13" customWidth="1"/>
    <col min="1562" max="1795" width="9.140625" style="13"/>
    <col min="1796" max="1796" width="6.140625" style="13" customWidth="1"/>
    <col min="1797" max="1797" width="29.42578125" style="13" customWidth="1"/>
    <col min="1798" max="1798" width="19.140625" style="13" customWidth="1"/>
    <col min="1799" max="1799" width="10.140625" style="13" customWidth="1"/>
    <col min="1800" max="1800" width="10.7109375" style="13" customWidth="1"/>
    <col min="1801" max="1801" width="0" style="13" hidden="1" customWidth="1"/>
    <col min="1802" max="1802" width="11.5703125" style="13" customWidth="1"/>
    <col min="1803" max="1803" width="11.7109375" style="13" customWidth="1"/>
    <col min="1804" max="1804" width="11.5703125" style="13" customWidth="1"/>
    <col min="1805" max="1806" width="11.7109375" style="13" customWidth="1"/>
    <col min="1807" max="1807" width="11.5703125" style="13" customWidth="1"/>
    <col min="1808" max="1812" width="0" style="13" hidden="1" customWidth="1"/>
    <col min="1813" max="1813" width="11.7109375" style="13" customWidth="1"/>
    <col min="1814" max="1814" width="11.85546875" style="13" customWidth="1"/>
    <col min="1815" max="1815" width="9.5703125" style="13" customWidth="1"/>
    <col min="1816" max="1816" width="0" style="13" hidden="1" customWidth="1"/>
    <col min="1817" max="1817" width="16.5703125" style="13" customWidth="1"/>
    <col min="1818" max="2051" width="9.140625" style="13"/>
    <col min="2052" max="2052" width="6.140625" style="13" customWidth="1"/>
    <col min="2053" max="2053" width="29.42578125" style="13" customWidth="1"/>
    <col min="2054" max="2054" width="19.140625" style="13" customWidth="1"/>
    <col min="2055" max="2055" width="10.140625" style="13" customWidth="1"/>
    <col min="2056" max="2056" width="10.7109375" style="13" customWidth="1"/>
    <col min="2057" max="2057" width="0" style="13" hidden="1" customWidth="1"/>
    <col min="2058" max="2058" width="11.5703125" style="13" customWidth="1"/>
    <col min="2059" max="2059" width="11.7109375" style="13" customWidth="1"/>
    <col min="2060" max="2060" width="11.5703125" style="13" customWidth="1"/>
    <col min="2061" max="2062" width="11.7109375" style="13" customWidth="1"/>
    <col min="2063" max="2063" width="11.5703125" style="13" customWidth="1"/>
    <col min="2064" max="2068" width="0" style="13" hidden="1" customWidth="1"/>
    <col min="2069" max="2069" width="11.7109375" style="13" customWidth="1"/>
    <col min="2070" max="2070" width="11.85546875" style="13" customWidth="1"/>
    <col min="2071" max="2071" width="9.5703125" style="13" customWidth="1"/>
    <col min="2072" max="2072" width="0" style="13" hidden="1" customWidth="1"/>
    <col min="2073" max="2073" width="16.5703125" style="13" customWidth="1"/>
    <col min="2074" max="2307" width="9.140625" style="13"/>
    <col min="2308" max="2308" width="6.140625" style="13" customWidth="1"/>
    <col min="2309" max="2309" width="29.42578125" style="13" customWidth="1"/>
    <col min="2310" max="2310" width="19.140625" style="13" customWidth="1"/>
    <col min="2311" max="2311" width="10.140625" style="13" customWidth="1"/>
    <col min="2312" max="2312" width="10.7109375" style="13" customWidth="1"/>
    <col min="2313" max="2313" width="0" style="13" hidden="1" customWidth="1"/>
    <col min="2314" max="2314" width="11.5703125" style="13" customWidth="1"/>
    <col min="2315" max="2315" width="11.7109375" style="13" customWidth="1"/>
    <col min="2316" max="2316" width="11.5703125" style="13" customWidth="1"/>
    <col min="2317" max="2318" width="11.7109375" style="13" customWidth="1"/>
    <col min="2319" max="2319" width="11.5703125" style="13" customWidth="1"/>
    <col min="2320" max="2324" width="0" style="13" hidden="1" customWidth="1"/>
    <col min="2325" max="2325" width="11.7109375" style="13" customWidth="1"/>
    <col min="2326" max="2326" width="11.85546875" style="13" customWidth="1"/>
    <col min="2327" max="2327" width="9.5703125" style="13" customWidth="1"/>
    <col min="2328" max="2328" width="0" style="13" hidden="1" customWidth="1"/>
    <col min="2329" max="2329" width="16.5703125" style="13" customWidth="1"/>
    <col min="2330" max="2563" width="9.140625" style="13"/>
    <col min="2564" max="2564" width="6.140625" style="13" customWidth="1"/>
    <col min="2565" max="2565" width="29.42578125" style="13" customWidth="1"/>
    <col min="2566" max="2566" width="19.140625" style="13" customWidth="1"/>
    <col min="2567" max="2567" width="10.140625" style="13" customWidth="1"/>
    <col min="2568" max="2568" width="10.7109375" style="13" customWidth="1"/>
    <col min="2569" max="2569" width="0" style="13" hidden="1" customWidth="1"/>
    <col min="2570" max="2570" width="11.5703125" style="13" customWidth="1"/>
    <col min="2571" max="2571" width="11.7109375" style="13" customWidth="1"/>
    <col min="2572" max="2572" width="11.5703125" style="13" customWidth="1"/>
    <col min="2573" max="2574" width="11.7109375" style="13" customWidth="1"/>
    <col min="2575" max="2575" width="11.5703125" style="13" customWidth="1"/>
    <col min="2576" max="2580" width="0" style="13" hidden="1" customWidth="1"/>
    <col min="2581" max="2581" width="11.7109375" style="13" customWidth="1"/>
    <col min="2582" max="2582" width="11.85546875" style="13" customWidth="1"/>
    <col min="2583" max="2583" width="9.5703125" style="13" customWidth="1"/>
    <col min="2584" max="2584" width="0" style="13" hidden="1" customWidth="1"/>
    <col min="2585" max="2585" width="16.5703125" style="13" customWidth="1"/>
    <col min="2586" max="2819" width="9.140625" style="13"/>
    <col min="2820" max="2820" width="6.140625" style="13" customWidth="1"/>
    <col min="2821" max="2821" width="29.42578125" style="13" customWidth="1"/>
    <col min="2822" max="2822" width="19.140625" style="13" customWidth="1"/>
    <col min="2823" max="2823" width="10.140625" style="13" customWidth="1"/>
    <col min="2824" max="2824" width="10.7109375" style="13" customWidth="1"/>
    <col min="2825" max="2825" width="0" style="13" hidden="1" customWidth="1"/>
    <col min="2826" max="2826" width="11.5703125" style="13" customWidth="1"/>
    <col min="2827" max="2827" width="11.7109375" style="13" customWidth="1"/>
    <col min="2828" max="2828" width="11.5703125" style="13" customWidth="1"/>
    <col min="2829" max="2830" width="11.7109375" style="13" customWidth="1"/>
    <col min="2831" max="2831" width="11.5703125" style="13" customWidth="1"/>
    <col min="2832" max="2836" width="0" style="13" hidden="1" customWidth="1"/>
    <col min="2837" max="2837" width="11.7109375" style="13" customWidth="1"/>
    <col min="2838" max="2838" width="11.85546875" style="13" customWidth="1"/>
    <col min="2839" max="2839" width="9.5703125" style="13" customWidth="1"/>
    <col min="2840" max="2840" width="0" style="13" hidden="1" customWidth="1"/>
    <col min="2841" max="2841" width="16.5703125" style="13" customWidth="1"/>
    <col min="2842" max="3075" width="9.140625" style="13"/>
    <col min="3076" max="3076" width="6.140625" style="13" customWidth="1"/>
    <col min="3077" max="3077" width="29.42578125" style="13" customWidth="1"/>
    <col min="3078" max="3078" width="19.140625" style="13" customWidth="1"/>
    <col min="3079" max="3079" width="10.140625" style="13" customWidth="1"/>
    <col min="3080" max="3080" width="10.7109375" style="13" customWidth="1"/>
    <col min="3081" max="3081" width="0" style="13" hidden="1" customWidth="1"/>
    <col min="3082" max="3082" width="11.5703125" style="13" customWidth="1"/>
    <col min="3083" max="3083" width="11.7109375" style="13" customWidth="1"/>
    <col min="3084" max="3084" width="11.5703125" style="13" customWidth="1"/>
    <col min="3085" max="3086" width="11.7109375" style="13" customWidth="1"/>
    <col min="3087" max="3087" width="11.5703125" style="13" customWidth="1"/>
    <col min="3088" max="3092" width="0" style="13" hidden="1" customWidth="1"/>
    <col min="3093" max="3093" width="11.7109375" style="13" customWidth="1"/>
    <col min="3094" max="3094" width="11.85546875" style="13" customWidth="1"/>
    <col min="3095" max="3095" width="9.5703125" style="13" customWidth="1"/>
    <col min="3096" max="3096" width="0" style="13" hidden="1" customWidth="1"/>
    <col min="3097" max="3097" width="16.5703125" style="13" customWidth="1"/>
    <col min="3098" max="3331" width="9.140625" style="13"/>
    <col min="3332" max="3332" width="6.140625" style="13" customWidth="1"/>
    <col min="3333" max="3333" width="29.42578125" style="13" customWidth="1"/>
    <col min="3334" max="3334" width="19.140625" style="13" customWidth="1"/>
    <col min="3335" max="3335" width="10.140625" style="13" customWidth="1"/>
    <col min="3336" max="3336" width="10.7109375" style="13" customWidth="1"/>
    <col min="3337" max="3337" width="0" style="13" hidden="1" customWidth="1"/>
    <col min="3338" max="3338" width="11.5703125" style="13" customWidth="1"/>
    <col min="3339" max="3339" width="11.7109375" style="13" customWidth="1"/>
    <col min="3340" max="3340" width="11.5703125" style="13" customWidth="1"/>
    <col min="3341" max="3342" width="11.7109375" style="13" customWidth="1"/>
    <col min="3343" max="3343" width="11.5703125" style="13" customWidth="1"/>
    <col min="3344" max="3348" width="0" style="13" hidden="1" customWidth="1"/>
    <col min="3349" max="3349" width="11.7109375" style="13" customWidth="1"/>
    <col min="3350" max="3350" width="11.85546875" style="13" customWidth="1"/>
    <col min="3351" max="3351" width="9.5703125" style="13" customWidth="1"/>
    <col min="3352" max="3352" width="0" style="13" hidden="1" customWidth="1"/>
    <col min="3353" max="3353" width="16.5703125" style="13" customWidth="1"/>
    <col min="3354" max="3587" width="9.140625" style="13"/>
    <col min="3588" max="3588" width="6.140625" style="13" customWidth="1"/>
    <col min="3589" max="3589" width="29.42578125" style="13" customWidth="1"/>
    <col min="3590" max="3590" width="19.140625" style="13" customWidth="1"/>
    <col min="3591" max="3591" width="10.140625" style="13" customWidth="1"/>
    <col min="3592" max="3592" width="10.7109375" style="13" customWidth="1"/>
    <col min="3593" max="3593" width="0" style="13" hidden="1" customWidth="1"/>
    <col min="3594" max="3594" width="11.5703125" style="13" customWidth="1"/>
    <col min="3595" max="3595" width="11.7109375" style="13" customWidth="1"/>
    <col min="3596" max="3596" width="11.5703125" style="13" customWidth="1"/>
    <col min="3597" max="3598" width="11.7109375" style="13" customWidth="1"/>
    <col min="3599" max="3599" width="11.5703125" style="13" customWidth="1"/>
    <col min="3600" max="3604" width="0" style="13" hidden="1" customWidth="1"/>
    <col min="3605" max="3605" width="11.7109375" style="13" customWidth="1"/>
    <col min="3606" max="3606" width="11.85546875" style="13" customWidth="1"/>
    <col min="3607" max="3607" width="9.5703125" style="13" customWidth="1"/>
    <col min="3608" max="3608" width="0" style="13" hidden="1" customWidth="1"/>
    <col min="3609" max="3609" width="16.5703125" style="13" customWidth="1"/>
    <col min="3610" max="3843" width="9.140625" style="13"/>
    <col min="3844" max="3844" width="6.140625" style="13" customWidth="1"/>
    <col min="3845" max="3845" width="29.42578125" style="13" customWidth="1"/>
    <col min="3846" max="3846" width="19.140625" style="13" customWidth="1"/>
    <col min="3847" max="3847" width="10.140625" style="13" customWidth="1"/>
    <col min="3848" max="3848" width="10.7109375" style="13" customWidth="1"/>
    <col min="3849" max="3849" width="0" style="13" hidden="1" customWidth="1"/>
    <col min="3850" max="3850" width="11.5703125" style="13" customWidth="1"/>
    <col min="3851" max="3851" width="11.7109375" style="13" customWidth="1"/>
    <col min="3852" max="3852" width="11.5703125" style="13" customWidth="1"/>
    <col min="3853" max="3854" width="11.7109375" style="13" customWidth="1"/>
    <col min="3855" max="3855" width="11.5703125" style="13" customWidth="1"/>
    <col min="3856" max="3860" width="0" style="13" hidden="1" customWidth="1"/>
    <col min="3861" max="3861" width="11.7109375" style="13" customWidth="1"/>
    <col min="3862" max="3862" width="11.85546875" style="13" customWidth="1"/>
    <col min="3863" max="3863" width="9.5703125" style="13" customWidth="1"/>
    <col min="3864" max="3864" width="0" style="13" hidden="1" customWidth="1"/>
    <col min="3865" max="3865" width="16.5703125" style="13" customWidth="1"/>
    <col min="3866" max="4099" width="9.140625" style="13"/>
    <col min="4100" max="4100" width="6.140625" style="13" customWidth="1"/>
    <col min="4101" max="4101" width="29.42578125" style="13" customWidth="1"/>
    <col min="4102" max="4102" width="19.140625" style="13" customWidth="1"/>
    <col min="4103" max="4103" width="10.140625" style="13" customWidth="1"/>
    <col min="4104" max="4104" width="10.7109375" style="13" customWidth="1"/>
    <col min="4105" max="4105" width="0" style="13" hidden="1" customWidth="1"/>
    <col min="4106" max="4106" width="11.5703125" style="13" customWidth="1"/>
    <col min="4107" max="4107" width="11.7109375" style="13" customWidth="1"/>
    <col min="4108" max="4108" width="11.5703125" style="13" customWidth="1"/>
    <col min="4109" max="4110" width="11.7109375" style="13" customWidth="1"/>
    <col min="4111" max="4111" width="11.5703125" style="13" customWidth="1"/>
    <col min="4112" max="4116" width="0" style="13" hidden="1" customWidth="1"/>
    <col min="4117" max="4117" width="11.7109375" style="13" customWidth="1"/>
    <col min="4118" max="4118" width="11.85546875" style="13" customWidth="1"/>
    <col min="4119" max="4119" width="9.5703125" style="13" customWidth="1"/>
    <col min="4120" max="4120" width="0" style="13" hidden="1" customWidth="1"/>
    <col min="4121" max="4121" width="16.5703125" style="13" customWidth="1"/>
    <col min="4122" max="4355" width="9.140625" style="13"/>
    <col min="4356" max="4356" width="6.140625" style="13" customWidth="1"/>
    <col min="4357" max="4357" width="29.42578125" style="13" customWidth="1"/>
    <col min="4358" max="4358" width="19.140625" style="13" customWidth="1"/>
    <col min="4359" max="4359" width="10.140625" style="13" customWidth="1"/>
    <col min="4360" max="4360" width="10.7109375" style="13" customWidth="1"/>
    <col min="4361" max="4361" width="0" style="13" hidden="1" customWidth="1"/>
    <col min="4362" max="4362" width="11.5703125" style="13" customWidth="1"/>
    <col min="4363" max="4363" width="11.7109375" style="13" customWidth="1"/>
    <col min="4364" max="4364" width="11.5703125" style="13" customWidth="1"/>
    <col min="4365" max="4366" width="11.7109375" style="13" customWidth="1"/>
    <col min="4367" max="4367" width="11.5703125" style="13" customWidth="1"/>
    <col min="4368" max="4372" width="0" style="13" hidden="1" customWidth="1"/>
    <col min="4373" max="4373" width="11.7109375" style="13" customWidth="1"/>
    <col min="4374" max="4374" width="11.85546875" style="13" customWidth="1"/>
    <col min="4375" max="4375" width="9.5703125" style="13" customWidth="1"/>
    <col min="4376" max="4376" width="0" style="13" hidden="1" customWidth="1"/>
    <col min="4377" max="4377" width="16.5703125" style="13" customWidth="1"/>
    <col min="4378" max="4611" width="9.140625" style="13"/>
    <col min="4612" max="4612" width="6.140625" style="13" customWidth="1"/>
    <col min="4613" max="4613" width="29.42578125" style="13" customWidth="1"/>
    <col min="4614" max="4614" width="19.140625" style="13" customWidth="1"/>
    <col min="4615" max="4615" width="10.140625" style="13" customWidth="1"/>
    <col min="4616" max="4616" width="10.7109375" style="13" customWidth="1"/>
    <col min="4617" max="4617" width="0" style="13" hidden="1" customWidth="1"/>
    <col min="4618" max="4618" width="11.5703125" style="13" customWidth="1"/>
    <col min="4619" max="4619" width="11.7109375" style="13" customWidth="1"/>
    <col min="4620" max="4620" width="11.5703125" style="13" customWidth="1"/>
    <col min="4621" max="4622" width="11.7109375" style="13" customWidth="1"/>
    <col min="4623" max="4623" width="11.5703125" style="13" customWidth="1"/>
    <col min="4624" max="4628" width="0" style="13" hidden="1" customWidth="1"/>
    <col min="4629" max="4629" width="11.7109375" style="13" customWidth="1"/>
    <col min="4630" max="4630" width="11.85546875" style="13" customWidth="1"/>
    <col min="4631" max="4631" width="9.5703125" style="13" customWidth="1"/>
    <col min="4632" max="4632" width="0" style="13" hidden="1" customWidth="1"/>
    <col min="4633" max="4633" width="16.5703125" style="13" customWidth="1"/>
    <col min="4634" max="4867" width="9.140625" style="13"/>
    <col min="4868" max="4868" width="6.140625" style="13" customWidth="1"/>
    <col min="4869" max="4869" width="29.42578125" style="13" customWidth="1"/>
    <col min="4870" max="4870" width="19.140625" style="13" customWidth="1"/>
    <col min="4871" max="4871" width="10.140625" style="13" customWidth="1"/>
    <col min="4872" max="4872" width="10.7109375" style="13" customWidth="1"/>
    <col min="4873" max="4873" width="0" style="13" hidden="1" customWidth="1"/>
    <col min="4874" max="4874" width="11.5703125" style="13" customWidth="1"/>
    <col min="4875" max="4875" width="11.7109375" style="13" customWidth="1"/>
    <col min="4876" max="4876" width="11.5703125" style="13" customWidth="1"/>
    <col min="4877" max="4878" width="11.7109375" style="13" customWidth="1"/>
    <col min="4879" max="4879" width="11.5703125" style="13" customWidth="1"/>
    <col min="4880" max="4884" width="0" style="13" hidden="1" customWidth="1"/>
    <col min="4885" max="4885" width="11.7109375" style="13" customWidth="1"/>
    <col min="4886" max="4886" width="11.85546875" style="13" customWidth="1"/>
    <col min="4887" max="4887" width="9.5703125" style="13" customWidth="1"/>
    <col min="4888" max="4888" width="0" style="13" hidden="1" customWidth="1"/>
    <col min="4889" max="4889" width="16.5703125" style="13" customWidth="1"/>
    <col min="4890" max="5123" width="9.140625" style="13"/>
    <col min="5124" max="5124" width="6.140625" style="13" customWidth="1"/>
    <col min="5125" max="5125" width="29.42578125" style="13" customWidth="1"/>
    <col min="5126" max="5126" width="19.140625" style="13" customWidth="1"/>
    <col min="5127" max="5127" width="10.140625" style="13" customWidth="1"/>
    <col min="5128" max="5128" width="10.7109375" style="13" customWidth="1"/>
    <col min="5129" max="5129" width="0" style="13" hidden="1" customWidth="1"/>
    <col min="5130" max="5130" width="11.5703125" style="13" customWidth="1"/>
    <col min="5131" max="5131" width="11.7109375" style="13" customWidth="1"/>
    <col min="5132" max="5132" width="11.5703125" style="13" customWidth="1"/>
    <col min="5133" max="5134" width="11.7109375" style="13" customWidth="1"/>
    <col min="5135" max="5135" width="11.5703125" style="13" customWidth="1"/>
    <col min="5136" max="5140" width="0" style="13" hidden="1" customWidth="1"/>
    <col min="5141" max="5141" width="11.7109375" style="13" customWidth="1"/>
    <col min="5142" max="5142" width="11.85546875" style="13" customWidth="1"/>
    <col min="5143" max="5143" width="9.5703125" style="13" customWidth="1"/>
    <col min="5144" max="5144" width="0" style="13" hidden="1" customWidth="1"/>
    <col min="5145" max="5145" width="16.5703125" style="13" customWidth="1"/>
    <col min="5146" max="5379" width="9.140625" style="13"/>
    <col min="5380" max="5380" width="6.140625" style="13" customWidth="1"/>
    <col min="5381" max="5381" width="29.42578125" style="13" customWidth="1"/>
    <col min="5382" max="5382" width="19.140625" style="13" customWidth="1"/>
    <col min="5383" max="5383" width="10.140625" style="13" customWidth="1"/>
    <col min="5384" max="5384" width="10.7109375" style="13" customWidth="1"/>
    <col min="5385" max="5385" width="0" style="13" hidden="1" customWidth="1"/>
    <col min="5386" max="5386" width="11.5703125" style="13" customWidth="1"/>
    <col min="5387" max="5387" width="11.7109375" style="13" customWidth="1"/>
    <col min="5388" max="5388" width="11.5703125" style="13" customWidth="1"/>
    <col min="5389" max="5390" width="11.7109375" style="13" customWidth="1"/>
    <col min="5391" max="5391" width="11.5703125" style="13" customWidth="1"/>
    <col min="5392" max="5396" width="0" style="13" hidden="1" customWidth="1"/>
    <col min="5397" max="5397" width="11.7109375" style="13" customWidth="1"/>
    <col min="5398" max="5398" width="11.85546875" style="13" customWidth="1"/>
    <col min="5399" max="5399" width="9.5703125" style="13" customWidth="1"/>
    <col min="5400" max="5400" width="0" style="13" hidden="1" customWidth="1"/>
    <col min="5401" max="5401" width="16.5703125" style="13" customWidth="1"/>
    <col min="5402" max="5635" width="9.140625" style="13"/>
    <col min="5636" max="5636" width="6.140625" style="13" customWidth="1"/>
    <col min="5637" max="5637" width="29.42578125" style="13" customWidth="1"/>
    <col min="5638" max="5638" width="19.140625" style="13" customWidth="1"/>
    <col min="5639" max="5639" width="10.140625" style="13" customWidth="1"/>
    <col min="5640" max="5640" width="10.7109375" style="13" customWidth="1"/>
    <col min="5641" max="5641" width="0" style="13" hidden="1" customWidth="1"/>
    <col min="5642" max="5642" width="11.5703125" style="13" customWidth="1"/>
    <col min="5643" max="5643" width="11.7109375" style="13" customWidth="1"/>
    <col min="5644" max="5644" width="11.5703125" style="13" customWidth="1"/>
    <col min="5645" max="5646" width="11.7109375" style="13" customWidth="1"/>
    <col min="5647" max="5647" width="11.5703125" style="13" customWidth="1"/>
    <col min="5648" max="5652" width="0" style="13" hidden="1" customWidth="1"/>
    <col min="5653" max="5653" width="11.7109375" style="13" customWidth="1"/>
    <col min="5654" max="5654" width="11.85546875" style="13" customWidth="1"/>
    <col min="5655" max="5655" width="9.5703125" style="13" customWidth="1"/>
    <col min="5656" max="5656" width="0" style="13" hidden="1" customWidth="1"/>
    <col min="5657" max="5657" width="16.5703125" style="13" customWidth="1"/>
    <col min="5658" max="5891" width="9.140625" style="13"/>
    <col min="5892" max="5892" width="6.140625" style="13" customWidth="1"/>
    <col min="5893" max="5893" width="29.42578125" style="13" customWidth="1"/>
    <col min="5894" max="5894" width="19.140625" style="13" customWidth="1"/>
    <col min="5895" max="5895" width="10.140625" style="13" customWidth="1"/>
    <col min="5896" max="5896" width="10.7109375" style="13" customWidth="1"/>
    <col min="5897" max="5897" width="0" style="13" hidden="1" customWidth="1"/>
    <col min="5898" max="5898" width="11.5703125" style="13" customWidth="1"/>
    <col min="5899" max="5899" width="11.7109375" style="13" customWidth="1"/>
    <col min="5900" max="5900" width="11.5703125" style="13" customWidth="1"/>
    <col min="5901" max="5902" width="11.7109375" style="13" customWidth="1"/>
    <col min="5903" max="5903" width="11.5703125" style="13" customWidth="1"/>
    <col min="5904" max="5908" width="0" style="13" hidden="1" customWidth="1"/>
    <col min="5909" max="5909" width="11.7109375" style="13" customWidth="1"/>
    <col min="5910" max="5910" width="11.85546875" style="13" customWidth="1"/>
    <col min="5911" max="5911" width="9.5703125" style="13" customWidth="1"/>
    <col min="5912" max="5912" width="0" style="13" hidden="1" customWidth="1"/>
    <col min="5913" max="5913" width="16.5703125" style="13" customWidth="1"/>
    <col min="5914" max="6147" width="9.140625" style="13"/>
    <col min="6148" max="6148" width="6.140625" style="13" customWidth="1"/>
    <col min="6149" max="6149" width="29.42578125" style="13" customWidth="1"/>
    <col min="6150" max="6150" width="19.140625" style="13" customWidth="1"/>
    <col min="6151" max="6151" width="10.140625" style="13" customWidth="1"/>
    <col min="6152" max="6152" width="10.7109375" style="13" customWidth="1"/>
    <col min="6153" max="6153" width="0" style="13" hidden="1" customWidth="1"/>
    <col min="6154" max="6154" width="11.5703125" style="13" customWidth="1"/>
    <col min="6155" max="6155" width="11.7109375" style="13" customWidth="1"/>
    <col min="6156" max="6156" width="11.5703125" style="13" customWidth="1"/>
    <col min="6157" max="6158" width="11.7109375" style="13" customWidth="1"/>
    <col min="6159" max="6159" width="11.5703125" style="13" customWidth="1"/>
    <col min="6160" max="6164" width="0" style="13" hidden="1" customWidth="1"/>
    <col min="6165" max="6165" width="11.7109375" style="13" customWidth="1"/>
    <col min="6166" max="6166" width="11.85546875" style="13" customWidth="1"/>
    <col min="6167" max="6167" width="9.5703125" style="13" customWidth="1"/>
    <col min="6168" max="6168" width="0" style="13" hidden="1" customWidth="1"/>
    <col min="6169" max="6169" width="16.5703125" style="13" customWidth="1"/>
    <col min="6170" max="6403" width="9.140625" style="13"/>
    <col min="6404" max="6404" width="6.140625" style="13" customWidth="1"/>
    <col min="6405" max="6405" width="29.42578125" style="13" customWidth="1"/>
    <col min="6406" max="6406" width="19.140625" style="13" customWidth="1"/>
    <col min="6407" max="6407" width="10.140625" style="13" customWidth="1"/>
    <col min="6408" max="6408" width="10.7109375" style="13" customWidth="1"/>
    <col min="6409" max="6409" width="0" style="13" hidden="1" customWidth="1"/>
    <col min="6410" max="6410" width="11.5703125" style="13" customWidth="1"/>
    <col min="6411" max="6411" width="11.7109375" style="13" customWidth="1"/>
    <col min="6412" max="6412" width="11.5703125" style="13" customWidth="1"/>
    <col min="6413" max="6414" width="11.7109375" style="13" customWidth="1"/>
    <col min="6415" max="6415" width="11.5703125" style="13" customWidth="1"/>
    <col min="6416" max="6420" width="0" style="13" hidden="1" customWidth="1"/>
    <col min="6421" max="6421" width="11.7109375" style="13" customWidth="1"/>
    <col min="6422" max="6422" width="11.85546875" style="13" customWidth="1"/>
    <col min="6423" max="6423" width="9.5703125" style="13" customWidth="1"/>
    <col min="6424" max="6424" width="0" style="13" hidden="1" customWidth="1"/>
    <col min="6425" max="6425" width="16.5703125" style="13" customWidth="1"/>
    <col min="6426" max="6659" width="9.140625" style="13"/>
    <col min="6660" max="6660" width="6.140625" style="13" customWidth="1"/>
    <col min="6661" max="6661" width="29.42578125" style="13" customWidth="1"/>
    <col min="6662" max="6662" width="19.140625" style="13" customWidth="1"/>
    <col min="6663" max="6663" width="10.140625" style="13" customWidth="1"/>
    <col min="6664" max="6664" width="10.7109375" style="13" customWidth="1"/>
    <col min="6665" max="6665" width="0" style="13" hidden="1" customWidth="1"/>
    <col min="6666" max="6666" width="11.5703125" style="13" customWidth="1"/>
    <col min="6667" max="6667" width="11.7109375" style="13" customWidth="1"/>
    <col min="6668" max="6668" width="11.5703125" style="13" customWidth="1"/>
    <col min="6669" max="6670" width="11.7109375" style="13" customWidth="1"/>
    <col min="6671" max="6671" width="11.5703125" style="13" customWidth="1"/>
    <col min="6672" max="6676" width="0" style="13" hidden="1" customWidth="1"/>
    <col min="6677" max="6677" width="11.7109375" style="13" customWidth="1"/>
    <col min="6678" max="6678" width="11.85546875" style="13" customWidth="1"/>
    <col min="6679" max="6679" width="9.5703125" style="13" customWidth="1"/>
    <col min="6680" max="6680" width="0" style="13" hidden="1" customWidth="1"/>
    <col min="6681" max="6681" width="16.5703125" style="13" customWidth="1"/>
    <col min="6682" max="6915" width="9.140625" style="13"/>
    <col min="6916" max="6916" width="6.140625" style="13" customWidth="1"/>
    <col min="6917" max="6917" width="29.42578125" style="13" customWidth="1"/>
    <col min="6918" max="6918" width="19.140625" style="13" customWidth="1"/>
    <col min="6919" max="6919" width="10.140625" style="13" customWidth="1"/>
    <col min="6920" max="6920" width="10.7109375" style="13" customWidth="1"/>
    <col min="6921" max="6921" width="0" style="13" hidden="1" customWidth="1"/>
    <col min="6922" max="6922" width="11.5703125" style="13" customWidth="1"/>
    <col min="6923" max="6923" width="11.7109375" style="13" customWidth="1"/>
    <col min="6924" max="6924" width="11.5703125" style="13" customWidth="1"/>
    <col min="6925" max="6926" width="11.7109375" style="13" customWidth="1"/>
    <col min="6927" max="6927" width="11.5703125" style="13" customWidth="1"/>
    <col min="6928" max="6932" width="0" style="13" hidden="1" customWidth="1"/>
    <col min="6933" max="6933" width="11.7109375" style="13" customWidth="1"/>
    <col min="6934" max="6934" width="11.85546875" style="13" customWidth="1"/>
    <col min="6935" max="6935" width="9.5703125" style="13" customWidth="1"/>
    <col min="6936" max="6936" width="0" style="13" hidden="1" customWidth="1"/>
    <col min="6937" max="6937" width="16.5703125" style="13" customWidth="1"/>
    <col min="6938" max="7171" width="9.140625" style="13"/>
    <col min="7172" max="7172" width="6.140625" style="13" customWidth="1"/>
    <col min="7173" max="7173" width="29.42578125" style="13" customWidth="1"/>
    <col min="7174" max="7174" width="19.140625" style="13" customWidth="1"/>
    <col min="7175" max="7175" width="10.140625" style="13" customWidth="1"/>
    <col min="7176" max="7176" width="10.7109375" style="13" customWidth="1"/>
    <col min="7177" max="7177" width="0" style="13" hidden="1" customWidth="1"/>
    <col min="7178" max="7178" width="11.5703125" style="13" customWidth="1"/>
    <col min="7179" max="7179" width="11.7109375" style="13" customWidth="1"/>
    <col min="7180" max="7180" width="11.5703125" style="13" customWidth="1"/>
    <col min="7181" max="7182" width="11.7109375" style="13" customWidth="1"/>
    <col min="7183" max="7183" width="11.5703125" style="13" customWidth="1"/>
    <col min="7184" max="7188" width="0" style="13" hidden="1" customWidth="1"/>
    <col min="7189" max="7189" width="11.7109375" style="13" customWidth="1"/>
    <col min="7190" max="7190" width="11.85546875" style="13" customWidth="1"/>
    <col min="7191" max="7191" width="9.5703125" style="13" customWidth="1"/>
    <col min="7192" max="7192" width="0" style="13" hidden="1" customWidth="1"/>
    <col min="7193" max="7193" width="16.5703125" style="13" customWidth="1"/>
    <col min="7194" max="7427" width="9.140625" style="13"/>
    <col min="7428" max="7428" width="6.140625" style="13" customWidth="1"/>
    <col min="7429" max="7429" width="29.42578125" style="13" customWidth="1"/>
    <col min="7430" max="7430" width="19.140625" style="13" customWidth="1"/>
    <col min="7431" max="7431" width="10.140625" style="13" customWidth="1"/>
    <col min="7432" max="7432" width="10.7109375" style="13" customWidth="1"/>
    <col min="7433" max="7433" width="0" style="13" hidden="1" customWidth="1"/>
    <col min="7434" max="7434" width="11.5703125" style="13" customWidth="1"/>
    <col min="7435" max="7435" width="11.7109375" style="13" customWidth="1"/>
    <col min="7436" max="7436" width="11.5703125" style="13" customWidth="1"/>
    <col min="7437" max="7438" width="11.7109375" style="13" customWidth="1"/>
    <col min="7439" max="7439" width="11.5703125" style="13" customWidth="1"/>
    <col min="7440" max="7444" width="0" style="13" hidden="1" customWidth="1"/>
    <col min="7445" max="7445" width="11.7109375" style="13" customWidth="1"/>
    <col min="7446" max="7446" width="11.85546875" style="13" customWidth="1"/>
    <col min="7447" max="7447" width="9.5703125" style="13" customWidth="1"/>
    <col min="7448" max="7448" width="0" style="13" hidden="1" customWidth="1"/>
    <col min="7449" max="7449" width="16.5703125" style="13" customWidth="1"/>
    <col min="7450" max="7683" width="9.140625" style="13"/>
    <col min="7684" max="7684" width="6.140625" style="13" customWidth="1"/>
    <col min="7685" max="7685" width="29.42578125" style="13" customWidth="1"/>
    <col min="7686" max="7686" width="19.140625" style="13" customWidth="1"/>
    <col min="7687" max="7687" width="10.140625" style="13" customWidth="1"/>
    <col min="7688" max="7688" width="10.7109375" style="13" customWidth="1"/>
    <col min="7689" max="7689" width="0" style="13" hidden="1" customWidth="1"/>
    <col min="7690" max="7690" width="11.5703125" style="13" customWidth="1"/>
    <col min="7691" max="7691" width="11.7109375" style="13" customWidth="1"/>
    <col min="7692" max="7692" width="11.5703125" style="13" customWidth="1"/>
    <col min="7693" max="7694" width="11.7109375" style="13" customWidth="1"/>
    <col min="7695" max="7695" width="11.5703125" style="13" customWidth="1"/>
    <col min="7696" max="7700" width="0" style="13" hidden="1" customWidth="1"/>
    <col min="7701" max="7701" width="11.7109375" style="13" customWidth="1"/>
    <col min="7702" max="7702" width="11.85546875" style="13" customWidth="1"/>
    <col min="7703" max="7703" width="9.5703125" style="13" customWidth="1"/>
    <col min="7704" max="7704" width="0" style="13" hidden="1" customWidth="1"/>
    <col min="7705" max="7705" width="16.5703125" style="13" customWidth="1"/>
    <col min="7706" max="7939" width="9.140625" style="13"/>
    <col min="7940" max="7940" width="6.140625" style="13" customWidth="1"/>
    <col min="7941" max="7941" width="29.42578125" style="13" customWidth="1"/>
    <col min="7942" max="7942" width="19.140625" style="13" customWidth="1"/>
    <col min="7943" max="7943" width="10.140625" style="13" customWidth="1"/>
    <col min="7944" max="7944" width="10.7109375" style="13" customWidth="1"/>
    <col min="7945" max="7945" width="0" style="13" hidden="1" customWidth="1"/>
    <col min="7946" max="7946" width="11.5703125" style="13" customWidth="1"/>
    <col min="7947" max="7947" width="11.7109375" style="13" customWidth="1"/>
    <col min="7948" max="7948" width="11.5703125" style="13" customWidth="1"/>
    <col min="7949" max="7950" width="11.7109375" style="13" customWidth="1"/>
    <col min="7951" max="7951" width="11.5703125" style="13" customWidth="1"/>
    <col min="7952" max="7956" width="0" style="13" hidden="1" customWidth="1"/>
    <col min="7957" max="7957" width="11.7109375" style="13" customWidth="1"/>
    <col min="7958" max="7958" width="11.85546875" style="13" customWidth="1"/>
    <col min="7959" max="7959" width="9.5703125" style="13" customWidth="1"/>
    <col min="7960" max="7960" width="0" style="13" hidden="1" customWidth="1"/>
    <col min="7961" max="7961" width="16.5703125" style="13" customWidth="1"/>
    <col min="7962" max="8195" width="9.140625" style="13"/>
    <col min="8196" max="8196" width="6.140625" style="13" customWidth="1"/>
    <col min="8197" max="8197" width="29.42578125" style="13" customWidth="1"/>
    <col min="8198" max="8198" width="19.140625" style="13" customWidth="1"/>
    <col min="8199" max="8199" width="10.140625" style="13" customWidth="1"/>
    <col min="8200" max="8200" width="10.7109375" style="13" customWidth="1"/>
    <col min="8201" max="8201" width="0" style="13" hidden="1" customWidth="1"/>
    <col min="8202" max="8202" width="11.5703125" style="13" customWidth="1"/>
    <col min="8203" max="8203" width="11.7109375" style="13" customWidth="1"/>
    <col min="8204" max="8204" width="11.5703125" style="13" customWidth="1"/>
    <col min="8205" max="8206" width="11.7109375" style="13" customWidth="1"/>
    <col min="8207" max="8207" width="11.5703125" style="13" customWidth="1"/>
    <col min="8208" max="8212" width="0" style="13" hidden="1" customWidth="1"/>
    <col min="8213" max="8213" width="11.7109375" style="13" customWidth="1"/>
    <col min="8214" max="8214" width="11.85546875" style="13" customWidth="1"/>
    <col min="8215" max="8215" width="9.5703125" style="13" customWidth="1"/>
    <col min="8216" max="8216" width="0" style="13" hidden="1" customWidth="1"/>
    <col min="8217" max="8217" width="16.5703125" style="13" customWidth="1"/>
    <col min="8218" max="8451" width="9.140625" style="13"/>
    <col min="8452" max="8452" width="6.140625" style="13" customWidth="1"/>
    <col min="8453" max="8453" width="29.42578125" style="13" customWidth="1"/>
    <col min="8454" max="8454" width="19.140625" style="13" customWidth="1"/>
    <col min="8455" max="8455" width="10.140625" style="13" customWidth="1"/>
    <col min="8456" max="8456" width="10.7109375" style="13" customWidth="1"/>
    <col min="8457" max="8457" width="0" style="13" hidden="1" customWidth="1"/>
    <col min="8458" max="8458" width="11.5703125" style="13" customWidth="1"/>
    <col min="8459" max="8459" width="11.7109375" style="13" customWidth="1"/>
    <col min="8460" max="8460" width="11.5703125" style="13" customWidth="1"/>
    <col min="8461" max="8462" width="11.7109375" style="13" customWidth="1"/>
    <col min="8463" max="8463" width="11.5703125" style="13" customWidth="1"/>
    <col min="8464" max="8468" width="0" style="13" hidden="1" customWidth="1"/>
    <col min="8469" max="8469" width="11.7109375" style="13" customWidth="1"/>
    <col min="8470" max="8470" width="11.85546875" style="13" customWidth="1"/>
    <col min="8471" max="8471" width="9.5703125" style="13" customWidth="1"/>
    <col min="8472" max="8472" width="0" style="13" hidden="1" customWidth="1"/>
    <col min="8473" max="8473" width="16.5703125" style="13" customWidth="1"/>
    <col min="8474" max="8707" width="9.140625" style="13"/>
    <col min="8708" max="8708" width="6.140625" style="13" customWidth="1"/>
    <col min="8709" max="8709" width="29.42578125" style="13" customWidth="1"/>
    <col min="8710" max="8710" width="19.140625" style="13" customWidth="1"/>
    <col min="8711" max="8711" width="10.140625" style="13" customWidth="1"/>
    <col min="8712" max="8712" width="10.7109375" style="13" customWidth="1"/>
    <col min="8713" max="8713" width="0" style="13" hidden="1" customWidth="1"/>
    <col min="8714" max="8714" width="11.5703125" style="13" customWidth="1"/>
    <col min="8715" max="8715" width="11.7109375" style="13" customWidth="1"/>
    <col min="8716" max="8716" width="11.5703125" style="13" customWidth="1"/>
    <col min="8717" max="8718" width="11.7109375" style="13" customWidth="1"/>
    <col min="8719" max="8719" width="11.5703125" style="13" customWidth="1"/>
    <col min="8720" max="8724" width="0" style="13" hidden="1" customWidth="1"/>
    <col min="8725" max="8725" width="11.7109375" style="13" customWidth="1"/>
    <col min="8726" max="8726" width="11.85546875" style="13" customWidth="1"/>
    <col min="8727" max="8727" width="9.5703125" style="13" customWidth="1"/>
    <col min="8728" max="8728" width="0" style="13" hidden="1" customWidth="1"/>
    <col min="8729" max="8729" width="16.5703125" style="13" customWidth="1"/>
    <col min="8730" max="8963" width="9.140625" style="13"/>
    <col min="8964" max="8964" width="6.140625" style="13" customWidth="1"/>
    <col min="8965" max="8965" width="29.42578125" style="13" customWidth="1"/>
    <col min="8966" max="8966" width="19.140625" style="13" customWidth="1"/>
    <col min="8967" max="8967" width="10.140625" style="13" customWidth="1"/>
    <col min="8968" max="8968" width="10.7109375" style="13" customWidth="1"/>
    <col min="8969" max="8969" width="0" style="13" hidden="1" customWidth="1"/>
    <col min="8970" max="8970" width="11.5703125" style="13" customWidth="1"/>
    <col min="8971" max="8971" width="11.7109375" style="13" customWidth="1"/>
    <col min="8972" max="8972" width="11.5703125" style="13" customWidth="1"/>
    <col min="8973" max="8974" width="11.7109375" style="13" customWidth="1"/>
    <col min="8975" max="8975" width="11.5703125" style="13" customWidth="1"/>
    <col min="8976" max="8980" width="0" style="13" hidden="1" customWidth="1"/>
    <col min="8981" max="8981" width="11.7109375" style="13" customWidth="1"/>
    <col min="8982" max="8982" width="11.85546875" style="13" customWidth="1"/>
    <col min="8983" max="8983" width="9.5703125" style="13" customWidth="1"/>
    <col min="8984" max="8984" width="0" style="13" hidden="1" customWidth="1"/>
    <col min="8985" max="8985" width="16.5703125" style="13" customWidth="1"/>
    <col min="8986" max="9219" width="9.140625" style="13"/>
    <col min="9220" max="9220" width="6.140625" style="13" customWidth="1"/>
    <col min="9221" max="9221" width="29.42578125" style="13" customWidth="1"/>
    <col min="9222" max="9222" width="19.140625" style="13" customWidth="1"/>
    <col min="9223" max="9223" width="10.140625" style="13" customWidth="1"/>
    <col min="9224" max="9224" width="10.7109375" style="13" customWidth="1"/>
    <col min="9225" max="9225" width="0" style="13" hidden="1" customWidth="1"/>
    <col min="9226" max="9226" width="11.5703125" style="13" customWidth="1"/>
    <col min="9227" max="9227" width="11.7109375" style="13" customWidth="1"/>
    <col min="9228" max="9228" width="11.5703125" style="13" customWidth="1"/>
    <col min="9229" max="9230" width="11.7109375" style="13" customWidth="1"/>
    <col min="9231" max="9231" width="11.5703125" style="13" customWidth="1"/>
    <col min="9232" max="9236" width="0" style="13" hidden="1" customWidth="1"/>
    <col min="9237" max="9237" width="11.7109375" style="13" customWidth="1"/>
    <col min="9238" max="9238" width="11.85546875" style="13" customWidth="1"/>
    <col min="9239" max="9239" width="9.5703125" style="13" customWidth="1"/>
    <col min="9240" max="9240" width="0" style="13" hidden="1" customWidth="1"/>
    <col min="9241" max="9241" width="16.5703125" style="13" customWidth="1"/>
    <col min="9242" max="9475" width="9.140625" style="13"/>
    <col min="9476" max="9476" width="6.140625" style="13" customWidth="1"/>
    <col min="9477" max="9477" width="29.42578125" style="13" customWidth="1"/>
    <col min="9478" max="9478" width="19.140625" style="13" customWidth="1"/>
    <col min="9479" max="9479" width="10.140625" style="13" customWidth="1"/>
    <col min="9480" max="9480" width="10.7109375" style="13" customWidth="1"/>
    <col min="9481" max="9481" width="0" style="13" hidden="1" customWidth="1"/>
    <col min="9482" max="9482" width="11.5703125" style="13" customWidth="1"/>
    <col min="9483" max="9483" width="11.7109375" style="13" customWidth="1"/>
    <col min="9484" max="9484" width="11.5703125" style="13" customWidth="1"/>
    <col min="9485" max="9486" width="11.7109375" style="13" customWidth="1"/>
    <col min="9487" max="9487" width="11.5703125" style="13" customWidth="1"/>
    <col min="9488" max="9492" width="0" style="13" hidden="1" customWidth="1"/>
    <col min="9493" max="9493" width="11.7109375" style="13" customWidth="1"/>
    <col min="9494" max="9494" width="11.85546875" style="13" customWidth="1"/>
    <col min="9495" max="9495" width="9.5703125" style="13" customWidth="1"/>
    <col min="9496" max="9496" width="0" style="13" hidden="1" customWidth="1"/>
    <col min="9497" max="9497" width="16.5703125" style="13" customWidth="1"/>
    <col min="9498" max="9731" width="9.140625" style="13"/>
    <col min="9732" max="9732" width="6.140625" style="13" customWidth="1"/>
    <col min="9733" max="9733" width="29.42578125" style="13" customWidth="1"/>
    <col min="9734" max="9734" width="19.140625" style="13" customWidth="1"/>
    <col min="9735" max="9735" width="10.140625" style="13" customWidth="1"/>
    <col min="9736" max="9736" width="10.7109375" style="13" customWidth="1"/>
    <col min="9737" max="9737" width="0" style="13" hidden="1" customWidth="1"/>
    <col min="9738" max="9738" width="11.5703125" style="13" customWidth="1"/>
    <col min="9739" max="9739" width="11.7109375" style="13" customWidth="1"/>
    <col min="9740" max="9740" width="11.5703125" style="13" customWidth="1"/>
    <col min="9741" max="9742" width="11.7109375" style="13" customWidth="1"/>
    <col min="9743" max="9743" width="11.5703125" style="13" customWidth="1"/>
    <col min="9744" max="9748" width="0" style="13" hidden="1" customWidth="1"/>
    <col min="9749" max="9749" width="11.7109375" style="13" customWidth="1"/>
    <col min="9750" max="9750" width="11.85546875" style="13" customWidth="1"/>
    <col min="9751" max="9751" width="9.5703125" style="13" customWidth="1"/>
    <col min="9752" max="9752" width="0" style="13" hidden="1" customWidth="1"/>
    <col min="9753" max="9753" width="16.5703125" style="13" customWidth="1"/>
    <col min="9754" max="9987" width="9.140625" style="13"/>
    <col min="9988" max="9988" width="6.140625" style="13" customWidth="1"/>
    <col min="9989" max="9989" width="29.42578125" style="13" customWidth="1"/>
    <col min="9990" max="9990" width="19.140625" style="13" customWidth="1"/>
    <col min="9991" max="9991" width="10.140625" style="13" customWidth="1"/>
    <col min="9992" max="9992" width="10.7109375" style="13" customWidth="1"/>
    <col min="9993" max="9993" width="0" style="13" hidden="1" customWidth="1"/>
    <col min="9994" max="9994" width="11.5703125" style="13" customWidth="1"/>
    <col min="9995" max="9995" width="11.7109375" style="13" customWidth="1"/>
    <col min="9996" max="9996" width="11.5703125" style="13" customWidth="1"/>
    <col min="9997" max="9998" width="11.7109375" style="13" customWidth="1"/>
    <col min="9999" max="9999" width="11.5703125" style="13" customWidth="1"/>
    <col min="10000" max="10004" width="0" style="13" hidden="1" customWidth="1"/>
    <col min="10005" max="10005" width="11.7109375" style="13" customWidth="1"/>
    <col min="10006" max="10006" width="11.85546875" style="13" customWidth="1"/>
    <col min="10007" max="10007" width="9.5703125" style="13" customWidth="1"/>
    <col min="10008" max="10008" width="0" style="13" hidden="1" customWidth="1"/>
    <col min="10009" max="10009" width="16.5703125" style="13" customWidth="1"/>
    <col min="10010" max="10243" width="9.140625" style="13"/>
    <col min="10244" max="10244" width="6.140625" style="13" customWidth="1"/>
    <col min="10245" max="10245" width="29.42578125" style="13" customWidth="1"/>
    <col min="10246" max="10246" width="19.140625" style="13" customWidth="1"/>
    <col min="10247" max="10247" width="10.140625" style="13" customWidth="1"/>
    <col min="10248" max="10248" width="10.7109375" style="13" customWidth="1"/>
    <col min="10249" max="10249" width="0" style="13" hidden="1" customWidth="1"/>
    <col min="10250" max="10250" width="11.5703125" style="13" customWidth="1"/>
    <col min="10251" max="10251" width="11.7109375" style="13" customWidth="1"/>
    <col min="10252" max="10252" width="11.5703125" style="13" customWidth="1"/>
    <col min="10253" max="10254" width="11.7109375" style="13" customWidth="1"/>
    <col min="10255" max="10255" width="11.5703125" style="13" customWidth="1"/>
    <col min="10256" max="10260" width="0" style="13" hidden="1" customWidth="1"/>
    <col min="10261" max="10261" width="11.7109375" style="13" customWidth="1"/>
    <col min="10262" max="10262" width="11.85546875" style="13" customWidth="1"/>
    <col min="10263" max="10263" width="9.5703125" style="13" customWidth="1"/>
    <col min="10264" max="10264" width="0" style="13" hidden="1" customWidth="1"/>
    <col min="10265" max="10265" width="16.5703125" style="13" customWidth="1"/>
    <col min="10266" max="10499" width="9.140625" style="13"/>
    <col min="10500" max="10500" width="6.140625" style="13" customWidth="1"/>
    <col min="10501" max="10501" width="29.42578125" style="13" customWidth="1"/>
    <col min="10502" max="10502" width="19.140625" style="13" customWidth="1"/>
    <col min="10503" max="10503" width="10.140625" style="13" customWidth="1"/>
    <col min="10504" max="10504" width="10.7109375" style="13" customWidth="1"/>
    <col min="10505" max="10505" width="0" style="13" hidden="1" customWidth="1"/>
    <col min="10506" max="10506" width="11.5703125" style="13" customWidth="1"/>
    <col min="10507" max="10507" width="11.7109375" style="13" customWidth="1"/>
    <col min="10508" max="10508" width="11.5703125" style="13" customWidth="1"/>
    <col min="10509" max="10510" width="11.7109375" style="13" customWidth="1"/>
    <col min="10511" max="10511" width="11.5703125" style="13" customWidth="1"/>
    <col min="10512" max="10516" width="0" style="13" hidden="1" customWidth="1"/>
    <col min="10517" max="10517" width="11.7109375" style="13" customWidth="1"/>
    <col min="10518" max="10518" width="11.85546875" style="13" customWidth="1"/>
    <col min="10519" max="10519" width="9.5703125" style="13" customWidth="1"/>
    <col min="10520" max="10520" width="0" style="13" hidden="1" customWidth="1"/>
    <col min="10521" max="10521" width="16.5703125" style="13" customWidth="1"/>
    <col min="10522" max="10755" width="9.140625" style="13"/>
    <col min="10756" max="10756" width="6.140625" style="13" customWidth="1"/>
    <col min="10757" max="10757" width="29.42578125" style="13" customWidth="1"/>
    <col min="10758" max="10758" width="19.140625" style="13" customWidth="1"/>
    <col min="10759" max="10759" width="10.140625" style="13" customWidth="1"/>
    <col min="10760" max="10760" width="10.7109375" style="13" customWidth="1"/>
    <col min="10761" max="10761" width="0" style="13" hidden="1" customWidth="1"/>
    <col min="10762" max="10762" width="11.5703125" style="13" customWidth="1"/>
    <col min="10763" max="10763" width="11.7109375" style="13" customWidth="1"/>
    <col min="10764" max="10764" width="11.5703125" style="13" customWidth="1"/>
    <col min="10765" max="10766" width="11.7109375" style="13" customWidth="1"/>
    <col min="10767" max="10767" width="11.5703125" style="13" customWidth="1"/>
    <col min="10768" max="10772" width="0" style="13" hidden="1" customWidth="1"/>
    <col min="10773" max="10773" width="11.7109375" style="13" customWidth="1"/>
    <col min="10774" max="10774" width="11.85546875" style="13" customWidth="1"/>
    <col min="10775" max="10775" width="9.5703125" style="13" customWidth="1"/>
    <col min="10776" max="10776" width="0" style="13" hidden="1" customWidth="1"/>
    <col min="10777" max="10777" width="16.5703125" style="13" customWidth="1"/>
    <col min="10778" max="11011" width="9.140625" style="13"/>
    <col min="11012" max="11012" width="6.140625" style="13" customWidth="1"/>
    <col min="11013" max="11013" width="29.42578125" style="13" customWidth="1"/>
    <col min="11014" max="11014" width="19.140625" style="13" customWidth="1"/>
    <col min="11015" max="11015" width="10.140625" style="13" customWidth="1"/>
    <col min="11016" max="11016" width="10.7109375" style="13" customWidth="1"/>
    <col min="11017" max="11017" width="0" style="13" hidden="1" customWidth="1"/>
    <col min="11018" max="11018" width="11.5703125" style="13" customWidth="1"/>
    <col min="11019" max="11019" width="11.7109375" style="13" customWidth="1"/>
    <col min="11020" max="11020" width="11.5703125" style="13" customWidth="1"/>
    <col min="11021" max="11022" width="11.7109375" style="13" customWidth="1"/>
    <col min="11023" max="11023" width="11.5703125" style="13" customWidth="1"/>
    <col min="11024" max="11028" width="0" style="13" hidden="1" customWidth="1"/>
    <col min="11029" max="11029" width="11.7109375" style="13" customWidth="1"/>
    <col min="11030" max="11030" width="11.85546875" style="13" customWidth="1"/>
    <col min="11031" max="11031" width="9.5703125" style="13" customWidth="1"/>
    <col min="11032" max="11032" width="0" style="13" hidden="1" customWidth="1"/>
    <col min="11033" max="11033" width="16.5703125" style="13" customWidth="1"/>
    <col min="11034" max="11267" width="9.140625" style="13"/>
    <col min="11268" max="11268" width="6.140625" style="13" customWidth="1"/>
    <col min="11269" max="11269" width="29.42578125" style="13" customWidth="1"/>
    <col min="11270" max="11270" width="19.140625" style="13" customWidth="1"/>
    <col min="11271" max="11271" width="10.140625" style="13" customWidth="1"/>
    <col min="11272" max="11272" width="10.7109375" style="13" customWidth="1"/>
    <col min="11273" max="11273" width="0" style="13" hidden="1" customWidth="1"/>
    <col min="11274" max="11274" width="11.5703125" style="13" customWidth="1"/>
    <col min="11275" max="11275" width="11.7109375" style="13" customWidth="1"/>
    <col min="11276" max="11276" width="11.5703125" style="13" customWidth="1"/>
    <col min="11277" max="11278" width="11.7109375" style="13" customWidth="1"/>
    <col min="11279" max="11279" width="11.5703125" style="13" customWidth="1"/>
    <col min="11280" max="11284" width="0" style="13" hidden="1" customWidth="1"/>
    <col min="11285" max="11285" width="11.7109375" style="13" customWidth="1"/>
    <col min="11286" max="11286" width="11.85546875" style="13" customWidth="1"/>
    <col min="11287" max="11287" width="9.5703125" style="13" customWidth="1"/>
    <col min="11288" max="11288" width="0" style="13" hidden="1" customWidth="1"/>
    <col min="11289" max="11289" width="16.5703125" style="13" customWidth="1"/>
    <col min="11290" max="11523" width="9.140625" style="13"/>
    <col min="11524" max="11524" width="6.140625" style="13" customWidth="1"/>
    <col min="11525" max="11525" width="29.42578125" style="13" customWidth="1"/>
    <col min="11526" max="11526" width="19.140625" style="13" customWidth="1"/>
    <col min="11527" max="11527" width="10.140625" style="13" customWidth="1"/>
    <col min="11528" max="11528" width="10.7109375" style="13" customWidth="1"/>
    <col min="11529" max="11529" width="0" style="13" hidden="1" customWidth="1"/>
    <col min="11530" max="11530" width="11.5703125" style="13" customWidth="1"/>
    <col min="11531" max="11531" width="11.7109375" style="13" customWidth="1"/>
    <col min="11532" max="11532" width="11.5703125" style="13" customWidth="1"/>
    <col min="11533" max="11534" width="11.7109375" style="13" customWidth="1"/>
    <col min="11535" max="11535" width="11.5703125" style="13" customWidth="1"/>
    <col min="11536" max="11540" width="0" style="13" hidden="1" customWidth="1"/>
    <col min="11541" max="11541" width="11.7109375" style="13" customWidth="1"/>
    <col min="11542" max="11542" width="11.85546875" style="13" customWidth="1"/>
    <col min="11543" max="11543" width="9.5703125" style="13" customWidth="1"/>
    <col min="11544" max="11544" width="0" style="13" hidden="1" customWidth="1"/>
    <col min="11545" max="11545" width="16.5703125" style="13" customWidth="1"/>
    <col min="11546" max="11779" width="9.140625" style="13"/>
    <col min="11780" max="11780" width="6.140625" style="13" customWidth="1"/>
    <col min="11781" max="11781" width="29.42578125" style="13" customWidth="1"/>
    <col min="11782" max="11782" width="19.140625" style="13" customWidth="1"/>
    <col min="11783" max="11783" width="10.140625" style="13" customWidth="1"/>
    <col min="11784" max="11784" width="10.7109375" style="13" customWidth="1"/>
    <col min="11785" max="11785" width="0" style="13" hidden="1" customWidth="1"/>
    <col min="11786" max="11786" width="11.5703125" style="13" customWidth="1"/>
    <col min="11787" max="11787" width="11.7109375" style="13" customWidth="1"/>
    <col min="11788" max="11788" width="11.5703125" style="13" customWidth="1"/>
    <col min="11789" max="11790" width="11.7109375" style="13" customWidth="1"/>
    <col min="11791" max="11791" width="11.5703125" style="13" customWidth="1"/>
    <col min="11792" max="11796" width="0" style="13" hidden="1" customWidth="1"/>
    <col min="11797" max="11797" width="11.7109375" style="13" customWidth="1"/>
    <col min="11798" max="11798" width="11.85546875" style="13" customWidth="1"/>
    <col min="11799" max="11799" width="9.5703125" style="13" customWidth="1"/>
    <col min="11800" max="11800" width="0" style="13" hidden="1" customWidth="1"/>
    <col min="11801" max="11801" width="16.5703125" style="13" customWidth="1"/>
    <col min="11802" max="12035" width="9.140625" style="13"/>
    <col min="12036" max="12036" width="6.140625" style="13" customWidth="1"/>
    <col min="12037" max="12037" width="29.42578125" style="13" customWidth="1"/>
    <col min="12038" max="12038" width="19.140625" style="13" customWidth="1"/>
    <col min="12039" max="12039" width="10.140625" style="13" customWidth="1"/>
    <col min="12040" max="12040" width="10.7109375" style="13" customWidth="1"/>
    <col min="12041" max="12041" width="0" style="13" hidden="1" customWidth="1"/>
    <col min="12042" max="12042" width="11.5703125" style="13" customWidth="1"/>
    <col min="12043" max="12043" width="11.7109375" style="13" customWidth="1"/>
    <col min="12044" max="12044" width="11.5703125" style="13" customWidth="1"/>
    <col min="12045" max="12046" width="11.7109375" style="13" customWidth="1"/>
    <col min="12047" max="12047" width="11.5703125" style="13" customWidth="1"/>
    <col min="12048" max="12052" width="0" style="13" hidden="1" customWidth="1"/>
    <col min="12053" max="12053" width="11.7109375" style="13" customWidth="1"/>
    <col min="12054" max="12054" width="11.85546875" style="13" customWidth="1"/>
    <col min="12055" max="12055" width="9.5703125" style="13" customWidth="1"/>
    <col min="12056" max="12056" width="0" style="13" hidden="1" customWidth="1"/>
    <col min="12057" max="12057" width="16.5703125" style="13" customWidth="1"/>
    <col min="12058" max="12291" width="9.140625" style="13"/>
    <col min="12292" max="12292" width="6.140625" style="13" customWidth="1"/>
    <col min="12293" max="12293" width="29.42578125" style="13" customWidth="1"/>
    <col min="12294" max="12294" width="19.140625" style="13" customWidth="1"/>
    <col min="12295" max="12295" width="10.140625" style="13" customWidth="1"/>
    <col min="12296" max="12296" width="10.7109375" style="13" customWidth="1"/>
    <col min="12297" max="12297" width="0" style="13" hidden="1" customWidth="1"/>
    <col min="12298" max="12298" width="11.5703125" style="13" customWidth="1"/>
    <col min="12299" max="12299" width="11.7109375" style="13" customWidth="1"/>
    <col min="12300" max="12300" width="11.5703125" style="13" customWidth="1"/>
    <col min="12301" max="12302" width="11.7109375" style="13" customWidth="1"/>
    <col min="12303" max="12303" width="11.5703125" style="13" customWidth="1"/>
    <col min="12304" max="12308" width="0" style="13" hidden="1" customWidth="1"/>
    <col min="12309" max="12309" width="11.7109375" style="13" customWidth="1"/>
    <col min="12310" max="12310" width="11.85546875" style="13" customWidth="1"/>
    <col min="12311" max="12311" width="9.5703125" style="13" customWidth="1"/>
    <col min="12312" max="12312" width="0" style="13" hidden="1" customWidth="1"/>
    <col min="12313" max="12313" width="16.5703125" style="13" customWidth="1"/>
    <col min="12314" max="12547" width="9.140625" style="13"/>
    <col min="12548" max="12548" width="6.140625" style="13" customWidth="1"/>
    <col min="12549" max="12549" width="29.42578125" style="13" customWidth="1"/>
    <col min="12550" max="12550" width="19.140625" style="13" customWidth="1"/>
    <col min="12551" max="12551" width="10.140625" style="13" customWidth="1"/>
    <col min="12552" max="12552" width="10.7109375" style="13" customWidth="1"/>
    <col min="12553" max="12553" width="0" style="13" hidden="1" customWidth="1"/>
    <col min="12554" max="12554" width="11.5703125" style="13" customWidth="1"/>
    <col min="12555" max="12555" width="11.7109375" style="13" customWidth="1"/>
    <col min="12556" max="12556" width="11.5703125" style="13" customWidth="1"/>
    <col min="12557" max="12558" width="11.7109375" style="13" customWidth="1"/>
    <col min="12559" max="12559" width="11.5703125" style="13" customWidth="1"/>
    <col min="12560" max="12564" width="0" style="13" hidden="1" customWidth="1"/>
    <col min="12565" max="12565" width="11.7109375" style="13" customWidth="1"/>
    <col min="12566" max="12566" width="11.85546875" style="13" customWidth="1"/>
    <col min="12567" max="12567" width="9.5703125" style="13" customWidth="1"/>
    <col min="12568" max="12568" width="0" style="13" hidden="1" customWidth="1"/>
    <col min="12569" max="12569" width="16.5703125" style="13" customWidth="1"/>
    <col min="12570" max="12803" width="9.140625" style="13"/>
    <col min="12804" max="12804" width="6.140625" style="13" customWidth="1"/>
    <col min="12805" max="12805" width="29.42578125" style="13" customWidth="1"/>
    <col min="12806" max="12806" width="19.140625" style="13" customWidth="1"/>
    <col min="12807" max="12807" width="10.140625" style="13" customWidth="1"/>
    <col min="12808" max="12808" width="10.7109375" style="13" customWidth="1"/>
    <col min="12809" max="12809" width="0" style="13" hidden="1" customWidth="1"/>
    <col min="12810" max="12810" width="11.5703125" style="13" customWidth="1"/>
    <col min="12811" max="12811" width="11.7109375" style="13" customWidth="1"/>
    <col min="12812" max="12812" width="11.5703125" style="13" customWidth="1"/>
    <col min="12813" max="12814" width="11.7109375" style="13" customWidth="1"/>
    <col min="12815" max="12815" width="11.5703125" style="13" customWidth="1"/>
    <col min="12816" max="12820" width="0" style="13" hidden="1" customWidth="1"/>
    <col min="12821" max="12821" width="11.7109375" style="13" customWidth="1"/>
    <col min="12822" max="12822" width="11.85546875" style="13" customWidth="1"/>
    <col min="12823" max="12823" width="9.5703125" style="13" customWidth="1"/>
    <col min="12824" max="12824" width="0" style="13" hidden="1" customWidth="1"/>
    <col min="12825" max="12825" width="16.5703125" style="13" customWidth="1"/>
    <col min="12826" max="13059" width="9.140625" style="13"/>
    <col min="13060" max="13060" width="6.140625" style="13" customWidth="1"/>
    <col min="13061" max="13061" width="29.42578125" style="13" customWidth="1"/>
    <col min="13062" max="13062" width="19.140625" style="13" customWidth="1"/>
    <col min="13063" max="13063" width="10.140625" style="13" customWidth="1"/>
    <col min="13064" max="13064" width="10.7109375" style="13" customWidth="1"/>
    <col min="13065" max="13065" width="0" style="13" hidden="1" customWidth="1"/>
    <col min="13066" max="13066" width="11.5703125" style="13" customWidth="1"/>
    <col min="13067" max="13067" width="11.7109375" style="13" customWidth="1"/>
    <col min="13068" max="13068" width="11.5703125" style="13" customWidth="1"/>
    <col min="13069" max="13070" width="11.7109375" style="13" customWidth="1"/>
    <col min="13071" max="13071" width="11.5703125" style="13" customWidth="1"/>
    <col min="13072" max="13076" width="0" style="13" hidden="1" customWidth="1"/>
    <col min="13077" max="13077" width="11.7109375" style="13" customWidth="1"/>
    <col min="13078" max="13078" width="11.85546875" style="13" customWidth="1"/>
    <col min="13079" max="13079" width="9.5703125" style="13" customWidth="1"/>
    <col min="13080" max="13080" width="0" style="13" hidden="1" customWidth="1"/>
    <col min="13081" max="13081" width="16.5703125" style="13" customWidth="1"/>
    <col min="13082" max="13315" width="9.140625" style="13"/>
    <col min="13316" max="13316" width="6.140625" style="13" customWidth="1"/>
    <col min="13317" max="13317" width="29.42578125" style="13" customWidth="1"/>
    <col min="13318" max="13318" width="19.140625" style="13" customWidth="1"/>
    <col min="13319" max="13319" width="10.140625" style="13" customWidth="1"/>
    <col min="13320" max="13320" width="10.7109375" style="13" customWidth="1"/>
    <col min="13321" max="13321" width="0" style="13" hidden="1" customWidth="1"/>
    <col min="13322" max="13322" width="11.5703125" style="13" customWidth="1"/>
    <col min="13323" max="13323" width="11.7109375" style="13" customWidth="1"/>
    <col min="13324" max="13324" width="11.5703125" style="13" customWidth="1"/>
    <col min="13325" max="13326" width="11.7109375" style="13" customWidth="1"/>
    <col min="13327" max="13327" width="11.5703125" style="13" customWidth="1"/>
    <col min="13328" max="13332" width="0" style="13" hidden="1" customWidth="1"/>
    <col min="13333" max="13333" width="11.7109375" style="13" customWidth="1"/>
    <col min="13334" max="13334" width="11.85546875" style="13" customWidth="1"/>
    <col min="13335" max="13335" width="9.5703125" style="13" customWidth="1"/>
    <col min="13336" max="13336" width="0" style="13" hidden="1" customWidth="1"/>
    <col min="13337" max="13337" width="16.5703125" style="13" customWidth="1"/>
    <col min="13338" max="13571" width="9.140625" style="13"/>
    <col min="13572" max="13572" width="6.140625" style="13" customWidth="1"/>
    <col min="13573" max="13573" width="29.42578125" style="13" customWidth="1"/>
    <col min="13574" max="13574" width="19.140625" style="13" customWidth="1"/>
    <col min="13575" max="13575" width="10.140625" style="13" customWidth="1"/>
    <col min="13576" max="13576" width="10.7109375" style="13" customWidth="1"/>
    <col min="13577" max="13577" width="0" style="13" hidden="1" customWidth="1"/>
    <col min="13578" max="13578" width="11.5703125" style="13" customWidth="1"/>
    <col min="13579" max="13579" width="11.7109375" style="13" customWidth="1"/>
    <col min="13580" max="13580" width="11.5703125" style="13" customWidth="1"/>
    <col min="13581" max="13582" width="11.7109375" style="13" customWidth="1"/>
    <col min="13583" max="13583" width="11.5703125" style="13" customWidth="1"/>
    <col min="13584" max="13588" width="0" style="13" hidden="1" customWidth="1"/>
    <col min="13589" max="13589" width="11.7109375" style="13" customWidth="1"/>
    <col min="13590" max="13590" width="11.85546875" style="13" customWidth="1"/>
    <col min="13591" max="13591" width="9.5703125" style="13" customWidth="1"/>
    <col min="13592" max="13592" width="0" style="13" hidden="1" customWidth="1"/>
    <col min="13593" max="13593" width="16.5703125" style="13" customWidth="1"/>
    <col min="13594" max="13827" width="9.140625" style="13"/>
    <col min="13828" max="13828" width="6.140625" style="13" customWidth="1"/>
    <col min="13829" max="13829" width="29.42578125" style="13" customWidth="1"/>
    <col min="13830" max="13830" width="19.140625" style="13" customWidth="1"/>
    <col min="13831" max="13831" width="10.140625" style="13" customWidth="1"/>
    <col min="13832" max="13832" width="10.7109375" style="13" customWidth="1"/>
    <col min="13833" max="13833" width="0" style="13" hidden="1" customWidth="1"/>
    <col min="13834" max="13834" width="11.5703125" style="13" customWidth="1"/>
    <col min="13835" max="13835" width="11.7109375" style="13" customWidth="1"/>
    <col min="13836" max="13836" width="11.5703125" style="13" customWidth="1"/>
    <col min="13837" max="13838" width="11.7109375" style="13" customWidth="1"/>
    <col min="13839" max="13839" width="11.5703125" style="13" customWidth="1"/>
    <col min="13840" max="13844" width="0" style="13" hidden="1" customWidth="1"/>
    <col min="13845" max="13845" width="11.7109375" style="13" customWidth="1"/>
    <col min="13846" max="13846" width="11.85546875" style="13" customWidth="1"/>
    <col min="13847" max="13847" width="9.5703125" style="13" customWidth="1"/>
    <col min="13848" max="13848" width="0" style="13" hidden="1" customWidth="1"/>
    <col min="13849" max="13849" width="16.5703125" style="13" customWidth="1"/>
    <col min="13850" max="14083" width="9.140625" style="13"/>
    <col min="14084" max="14084" width="6.140625" style="13" customWidth="1"/>
    <col min="14085" max="14085" width="29.42578125" style="13" customWidth="1"/>
    <col min="14086" max="14086" width="19.140625" style="13" customWidth="1"/>
    <col min="14087" max="14087" width="10.140625" style="13" customWidth="1"/>
    <col min="14088" max="14088" width="10.7109375" style="13" customWidth="1"/>
    <col min="14089" max="14089" width="0" style="13" hidden="1" customWidth="1"/>
    <col min="14090" max="14090" width="11.5703125" style="13" customWidth="1"/>
    <col min="14091" max="14091" width="11.7109375" style="13" customWidth="1"/>
    <col min="14092" max="14092" width="11.5703125" style="13" customWidth="1"/>
    <col min="14093" max="14094" width="11.7109375" style="13" customWidth="1"/>
    <col min="14095" max="14095" width="11.5703125" style="13" customWidth="1"/>
    <col min="14096" max="14100" width="0" style="13" hidden="1" customWidth="1"/>
    <col min="14101" max="14101" width="11.7109375" style="13" customWidth="1"/>
    <col min="14102" max="14102" width="11.85546875" style="13" customWidth="1"/>
    <col min="14103" max="14103" width="9.5703125" style="13" customWidth="1"/>
    <col min="14104" max="14104" width="0" style="13" hidden="1" customWidth="1"/>
    <col min="14105" max="14105" width="16.5703125" style="13" customWidth="1"/>
    <col min="14106" max="14339" width="9.140625" style="13"/>
    <col min="14340" max="14340" width="6.140625" style="13" customWidth="1"/>
    <col min="14341" max="14341" width="29.42578125" style="13" customWidth="1"/>
    <col min="14342" max="14342" width="19.140625" style="13" customWidth="1"/>
    <col min="14343" max="14343" width="10.140625" style="13" customWidth="1"/>
    <col min="14344" max="14344" width="10.7109375" style="13" customWidth="1"/>
    <col min="14345" max="14345" width="0" style="13" hidden="1" customWidth="1"/>
    <col min="14346" max="14346" width="11.5703125" style="13" customWidth="1"/>
    <col min="14347" max="14347" width="11.7109375" style="13" customWidth="1"/>
    <col min="14348" max="14348" width="11.5703125" style="13" customWidth="1"/>
    <col min="14349" max="14350" width="11.7109375" style="13" customWidth="1"/>
    <col min="14351" max="14351" width="11.5703125" style="13" customWidth="1"/>
    <col min="14352" max="14356" width="0" style="13" hidden="1" customWidth="1"/>
    <col min="14357" max="14357" width="11.7109375" style="13" customWidth="1"/>
    <col min="14358" max="14358" width="11.85546875" style="13" customWidth="1"/>
    <col min="14359" max="14359" width="9.5703125" style="13" customWidth="1"/>
    <col min="14360" max="14360" width="0" style="13" hidden="1" customWidth="1"/>
    <col min="14361" max="14361" width="16.5703125" style="13" customWidth="1"/>
    <col min="14362" max="14595" width="9.140625" style="13"/>
    <col min="14596" max="14596" width="6.140625" style="13" customWidth="1"/>
    <col min="14597" max="14597" width="29.42578125" style="13" customWidth="1"/>
    <col min="14598" max="14598" width="19.140625" style="13" customWidth="1"/>
    <col min="14599" max="14599" width="10.140625" style="13" customWidth="1"/>
    <col min="14600" max="14600" width="10.7109375" style="13" customWidth="1"/>
    <col min="14601" max="14601" width="0" style="13" hidden="1" customWidth="1"/>
    <col min="14602" max="14602" width="11.5703125" style="13" customWidth="1"/>
    <col min="14603" max="14603" width="11.7109375" style="13" customWidth="1"/>
    <col min="14604" max="14604" width="11.5703125" style="13" customWidth="1"/>
    <col min="14605" max="14606" width="11.7109375" style="13" customWidth="1"/>
    <col min="14607" max="14607" width="11.5703125" style="13" customWidth="1"/>
    <col min="14608" max="14612" width="0" style="13" hidden="1" customWidth="1"/>
    <col min="14613" max="14613" width="11.7109375" style="13" customWidth="1"/>
    <col min="14614" max="14614" width="11.85546875" style="13" customWidth="1"/>
    <col min="14615" max="14615" width="9.5703125" style="13" customWidth="1"/>
    <col min="14616" max="14616" width="0" style="13" hidden="1" customWidth="1"/>
    <col min="14617" max="14617" width="16.5703125" style="13" customWidth="1"/>
    <col min="14618" max="14851" width="9.140625" style="13"/>
    <col min="14852" max="14852" width="6.140625" style="13" customWidth="1"/>
    <col min="14853" max="14853" width="29.42578125" style="13" customWidth="1"/>
    <col min="14854" max="14854" width="19.140625" style="13" customWidth="1"/>
    <col min="14855" max="14855" width="10.140625" style="13" customWidth="1"/>
    <col min="14856" max="14856" width="10.7109375" style="13" customWidth="1"/>
    <col min="14857" max="14857" width="0" style="13" hidden="1" customWidth="1"/>
    <col min="14858" max="14858" width="11.5703125" style="13" customWidth="1"/>
    <col min="14859" max="14859" width="11.7109375" style="13" customWidth="1"/>
    <col min="14860" max="14860" width="11.5703125" style="13" customWidth="1"/>
    <col min="14861" max="14862" width="11.7109375" style="13" customWidth="1"/>
    <col min="14863" max="14863" width="11.5703125" style="13" customWidth="1"/>
    <col min="14864" max="14868" width="0" style="13" hidden="1" customWidth="1"/>
    <col min="14869" max="14869" width="11.7109375" style="13" customWidth="1"/>
    <col min="14870" max="14870" width="11.85546875" style="13" customWidth="1"/>
    <col min="14871" max="14871" width="9.5703125" style="13" customWidth="1"/>
    <col min="14872" max="14872" width="0" style="13" hidden="1" customWidth="1"/>
    <col min="14873" max="14873" width="16.5703125" style="13" customWidth="1"/>
    <col min="14874" max="15107" width="9.140625" style="13"/>
    <col min="15108" max="15108" width="6.140625" style="13" customWidth="1"/>
    <col min="15109" max="15109" width="29.42578125" style="13" customWidth="1"/>
    <col min="15110" max="15110" width="19.140625" style="13" customWidth="1"/>
    <col min="15111" max="15111" width="10.140625" style="13" customWidth="1"/>
    <col min="15112" max="15112" width="10.7109375" style="13" customWidth="1"/>
    <col min="15113" max="15113" width="0" style="13" hidden="1" customWidth="1"/>
    <col min="15114" max="15114" width="11.5703125" style="13" customWidth="1"/>
    <col min="15115" max="15115" width="11.7109375" style="13" customWidth="1"/>
    <col min="15116" max="15116" width="11.5703125" style="13" customWidth="1"/>
    <col min="15117" max="15118" width="11.7109375" style="13" customWidth="1"/>
    <col min="15119" max="15119" width="11.5703125" style="13" customWidth="1"/>
    <col min="15120" max="15124" width="0" style="13" hidden="1" customWidth="1"/>
    <col min="15125" max="15125" width="11.7109375" style="13" customWidth="1"/>
    <col min="15126" max="15126" width="11.85546875" style="13" customWidth="1"/>
    <col min="15127" max="15127" width="9.5703125" style="13" customWidth="1"/>
    <col min="15128" max="15128" width="0" style="13" hidden="1" customWidth="1"/>
    <col min="15129" max="15129" width="16.5703125" style="13" customWidth="1"/>
    <col min="15130" max="15363" width="9.140625" style="13"/>
    <col min="15364" max="15364" width="6.140625" style="13" customWidth="1"/>
    <col min="15365" max="15365" width="29.42578125" style="13" customWidth="1"/>
    <col min="15366" max="15366" width="19.140625" style="13" customWidth="1"/>
    <col min="15367" max="15367" width="10.140625" style="13" customWidth="1"/>
    <col min="15368" max="15368" width="10.7109375" style="13" customWidth="1"/>
    <col min="15369" max="15369" width="0" style="13" hidden="1" customWidth="1"/>
    <col min="15370" max="15370" width="11.5703125" style="13" customWidth="1"/>
    <col min="15371" max="15371" width="11.7109375" style="13" customWidth="1"/>
    <col min="15372" max="15372" width="11.5703125" style="13" customWidth="1"/>
    <col min="15373" max="15374" width="11.7109375" style="13" customWidth="1"/>
    <col min="15375" max="15375" width="11.5703125" style="13" customWidth="1"/>
    <col min="15376" max="15380" width="0" style="13" hidden="1" customWidth="1"/>
    <col min="15381" max="15381" width="11.7109375" style="13" customWidth="1"/>
    <col min="15382" max="15382" width="11.85546875" style="13" customWidth="1"/>
    <col min="15383" max="15383" width="9.5703125" style="13" customWidth="1"/>
    <col min="15384" max="15384" width="0" style="13" hidden="1" customWidth="1"/>
    <col min="15385" max="15385" width="16.5703125" style="13" customWidth="1"/>
    <col min="15386" max="15619" width="9.140625" style="13"/>
    <col min="15620" max="15620" width="6.140625" style="13" customWidth="1"/>
    <col min="15621" max="15621" width="29.42578125" style="13" customWidth="1"/>
    <col min="15622" max="15622" width="19.140625" style="13" customWidth="1"/>
    <col min="15623" max="15623" width="10.140625" style="13" customWidth="1"/>
    <col min="15624" max="15624" width="10.7109375" style="13" customWidth="1"/>
    <col min="15625" max="15625" width="0" style="13" hidden="1" customWidth="1"/>
    <col min="15626" max="15626" width="11.5703125" style="13" customWidth="1"/>
    <col min="15627" max="15627" width="11.7109375" style="13" customWidth="1"/>
    <col min="15628" max="15628" width="11.5703125" style="13" customWidth="1"/>
    <col min="15629" max="15630" width="11.7109375" style="13" customWidth="1"/>
    <col min="15631" max="15631" width="11.5703125" style="13" customWidth="1"/>
    <col min="15632" max="15636" width="0" style="13" hidden="1" customWidth="1"/>
    <col min="15637" max="15637" width="11.7109375" style="13" customWidth="1"/>
    <col min="15638" max="15638" width="11.85546875" style="13" customWidth="1"/>
    <col min="15639" max="15639" width="9.5703125" style="13" customWidth="1"/>
    <col min="15640" max="15640" width="0" style="13" hidden="1" customWidth="1"/>
    <col min="15641" max="15641" width="16.5703125" style="13" customWidth="1"/>
    <col min="15642" max="15875" width="9.140625" style="13"/>
    <col min="15876" max="15876" width="6.140625" style="13" customWidth="1"/>
    <col min="15877" max="15877" width="29.42578125" style="13" customWidth="1"/>
    <col min="15878" max="15878" width="19.140625" style="13" customWidth="1"/>
    <col min="15879" max="15879" width="10.140625" style="13" customWidth="1"/>
    <col min="15880" max="15880" width="10.7109375" style="13" customWidth="1"/>
    <col min="15881" max="15881" width="0" style="13" hidden="1" customWidth="1"/>
    <col min="15882" max="15882" width="11.5703125" style="13" customWidth="1"/>
    <col min="15883" max="15883" width="11.7109375" style="13" customWidth="1"/>
    <col min="15884" max="15884" width="11.5703125" style="13" customWidth="1"/>
    <col min="15885" max="15886" width="11.7109375" style="13" customWidth="1"/>
    <col min="15887" max="15887" width="11.5703125" style="13" customWidth="1"/>
    <col min="15888" max="15892" width="0" style="13" hidden="1" customWidth="1"/>
    <col min="15893" max="15893" width="11.7109375" style="13" customWidth="1"/>
    <col min="15894" max="15894" width="11.85546875" style="13" customWidth="1"/>
    <col min="15895" max="15895" width="9.5703125" style="13" customWidth="1"/>
    <col min="15896" max="15896" width="0" style="13" hidden="1" customWidth="1"/>
    <col min="15897" max="15897" width="16.5703125" style="13" customWidth="1"/>
    <col min="15898" max="16131" width="9.140625" style="13"/>
    <col min="16132" max="16132" width="6.140625" style="13" customWidth="1"/>
    <col min="16133" max="16133" width="29.42578125" style="13" customWidth="1"/>
    <col min="16134" max="16134" width="19.140625" style="13" customWidth="1"/>
    <col min="16135" max="16135" width="10.140625" style="13" customWidth="1"/>
    <col min="16136" max="16136" width="10.7109375" style="13" customWidth="1"/>
    <col min="16137" max="16137" width="0" style="13" hidden="1" customWidth="1"/>
    <col min="16138" max="16138" width="11.5703125" style="13" customWidth="1"/>
    <col min="16139" max="16139" width="11.7109375" style="13" customWidth="1"/>
    <col min="16140" max="16140" width="11.5703125" style="13" customWidth="1"/>
    <col min="16141" max="16142" width="11.7109375" style="13" customWidth="1"/>
    <col min="16143" max="16143" width="11.5703125" style="13" customWidth="1"/>
    <col min="16144" max="16148" width="0" style="13" hidden="1" customWidth="1"/>
    <col min="16149" max="16149" width="11.7109375" style="13" customWidth="1"/>
    <col min="16150" max="16150" width="11.85546875" style="13" customWidth="1"/>
    <col min="16151" max="16151" width="9.5703125" style="13" customWidth="1"/>
    <col min="16152" max="16152" width="0" style="13" hidden="1" customWidth="1"/>
    <col min="16153" max="16153" width="16.5703125" style="13" customWidth="1"/>
    <col min="16154" max="16384" width="9.140625" style="13"/>
  </cols>
  <sheetData>
    <row r="1" spans="1:30" s="22" customFormat="1" ht="20.25" x14ac:dyDescent="0.3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s="22" customFormat="1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7" customFormat="1" ht="24" customHeight="1" thickBot="1" x14ac:dyDescent="0.25">
      <c r="A3" s="26"/>
      <c r="B3" s="26"/>
      <c r="C3" s="26"/>
      <c r="D3" s="84" t="s">
        <v>54</v>
      </c>
      <c r="E3" s="85">
        <f>COUNTIF(LISTA_2[E],"&gt;0")</f>
        <v>0</v>
      </c>
      <c r="F3" s="85">
        <f>SUM(LISTA_2[F])</f>
        <v>0</v>
      </c>
      <c r="G3" s="85">
        <f>SUM(LISTA_2[G])</f>
        <v>0</v>
      </c>
      <c r="H3" s="85">
        <f>SUM(LISTA_2[H])</f>
        <v>0</v>
      </c>
      <c r="I3" s="85">
        <f>SUM(LISTA_2[I])</f>
        <v>0</v>
      </c>
      <c r="J3" s="85">
        <f>SUM(LISTA_2[J])</f>
        <v>0</v>
      </c>
      <c r="K3" s="85">
        <f>SUM(LISTA_2[K])</f>
        <v>0</v>
      </c>
      <c r="L3" s="85">
        <f>SUM(LISTA_2[L])</f>
        <v>0</v>
      </c>
      <c r="M3" s="85">
        <f>SUM(LISTA_2[M])</f>
        <v>0</v>
      </c>
      <c r="N3" s="85">
        <f>SUM(LISTA_2[N])</f>
        <v>0</v>
      </c>
      <c r="O3" s="85">
        <f>SUM(LISTA_2[O])</f>
        <v>0</v>
      </c>
      <c r="P3" s="85">
        <f>SUM(LISTA_2[P])</f>
        <v>0</v>
      </c>
      <c r="Q3" s="85">
        <f>SUM(LISTA_2[Q])</f>
        <v>0</v>
      </c>
      <c r="R3" s="85">
        <f>SUM(LISTA_2[R])</f>
        <v>0</v>
      </c>
      <c r="S3" s="85">
        <f>SUM(LISTA_2[S])</f>
        <v>0</v>
      </c>
      <c r="T3" s="85">
        <f>SUM(LISTA_2[T])</f>
        <v>0</v>
      </c>
      <c r="U3" s="85">
        <f>SUM(LISTA_2[U])</f>
        <v>0</v>
      </c>
      <c r="V3" s="85">
        <f>SUM(LISTA_2[V])</f>
        <v>0</v>
      </c>
      <c r="W3" s="85">
        <f>SUM(LISTA_2[W])</f>
        <v>0</v>
      </c>
      <c r="X3" s="85">
        <f>SUM(LISTA_2[X])</f>
        <v>0</v>
      </c>
      <c r="Y3" s="85">
        <f>SUM(LISTA_2[Y])</f>
        <v>0</v>
      </c>
      <c r="Z3" s="85">
        <f>SUM(LISTA_2[Z])</f>
        <v>0</v>
      </c>
      <c r="AA3" s="85">
        <f>SUM(LISTA_2[AA])</f>
        <v>0</v>
      </c>
      <c r="AB3" s="85">
        <f>SUM(LISTA_2[AB])</f>
        <v>0</v>
      </c>
      <c r="AC3" s="85">
        <f>SUM(LISTA_2[AC])</f>
        <v>0</v>
      </c>
      <c r="AD3" s="85">
        <f>SUM(LISTA_2[AD])</f>
        <v>0</v>
      </c>
    </row>
    <row r="4" spans="1:30" s="27" customFormat="1" ht="33.75" customHeight="1" thickBot="1" x14ac:dyDescent="0.25">
      <c r="A4" s="52" t="s">
        <v>1</v>
      </c>
      <c r="B4" s="54" t="s">
        <v>2</v>
      </c>
      <c r="C4" s="56" t="s">
        <v>3</v>
      </c>
      <c r="D4" s="58" t="s">
        <v>4</v>
      </c>
      <c r="E4" s="61" t="s">
        <v>5</v>
      </c>
      <c r="F4" s="64" t="s">
        <v>6</v>
      </c>
      <c r="G4" s="67" t="s">
        <v>7</v>
      </c>
      <c r="H4" s="68"/>
      <c r="I4" s="68"/>
      <c r="J4" s="68"/>
      <c r="K4" s="68"/>
      <c r="L4" s="68"/>
      <c r="M4" s="69"/>
      <c r="N4" s="67" t="s">
        <v>8</v>
      </c>
      <c r="O4" s="68"/>
      <c r="P4" s="68"/>
      <c r="Q4" s="68"/>
      <c r="R4" s="69"/>
      <c r="S4" s="67" t="s">
        <v>9</v>
      </c>
      <c r="T4" s="68"/>
      <c r="U4" s="68"/>
      <c r="V4" s="68"/>
      <c r="W4" s="68"/>
      <c r="X4" s="69"/>
      <c r="Y4" s="70" t="s">
        <v>10</v>
      </c>
      <c r="Z4" s="71"/>
      <c r="AA4" s="72"/>
      <c r="AB4" s="67" t="s">
        <v>11</v>
      </c>
      <c r="AC4" s="69"/>
      <c r="AD4" s="73" t="s">
        <v>12</v>
      </c>
    </row>
    <row r="5" spans="1:30" s="27" customFormat="1" ht="16.5" thickBot="1" x14ac:dyDescent="0.25">
      <c r="A5" s="53"/>
      <c r="B5" s="55"/>
      <c r="C5" s="57"/>
      <c r="D5" s="59"/>
      <c r="E5" s="62"/>
      <c r="F5" s="65"/>
      <c r="G5" s="1">
        <v>150</v>
      </c>
      <c r="H5" s="2">
        <v>113</v>
      </c>
      <c r="I5" s="1">
        <v>75</v>
      </c>
      <c r="J5" s="1">
        <v>75</v>
      </c>
      <c r="K5" s="1">
        <v>38</v>
      </c>
      <c r="L5" s="3">
        <v>38</v>
      </c>
      <c r="M5" s="3">
        <v>38</v>
      </c>
      <c r="N5" s="3">
        <v>220</v>
      </c>
      <c r="O5" s="3">
        <v>165</v>
      </c>
      <c r="P5" s="3">
        <v>145</v>
      </c>
      <c r="Q5" s="1">
        <v>110</v>
      </c>
      <c r="R5" s="1">
        <v>55</v>
      </c>
      <c r="S5" s="1">
        <v>60</v>
      </c>
      <c r="T5" s="1">
        <v>45</v>
      </c>
      <c r="U5" s="1">
        <v>40</v>
      </c>
      <c r="V5" s="1">
        <v>30</v>
      </c>
      <c r="W5" s="4">
        <v>15</v>
      </c>
      <c r="X5" s="64" t="s">
        <v>13</v>
      </c>
      <c r="Y5" s="5">
        <v>30</v>
      </c>
      <c r="Z5" s="6">
        <v>15</v>
      </c>
      <c r="AA5" s="6">
        <v>15</v>
      </c>
      <c r="AB5" s="1">
        <v>10</v>
      </c>
      <c r="AC5" s="77" t="s">
        <v>14</v>
      </c>
      <c r="AD5" s="74"/>
    </row>
    <row r="6" spans="1:30" s="27" customFormat="1" ht="96" customHeight="1" thickBot="1" x14ac:dyDescent="0.25">
      <c r="A6" s="53"/>
      <c r="B6" s="55"/>
      <c r="C6" s="57"/>
      <c r="D6" s="60"/>
      <c r="E6" s="63"/>
      <c r="F6" s="66"/>
      <c r="G6" s="7" t="s">
        <v>15</v>
      </c>
      <c r="H6" s="8" t="s">
        <v>16</v>
      </c>
      <c r="I6" s="8" t="s">
        <v>17</v>
      </c>
      <c r="J6" s="8" t="s">
        <v>18</v>
      </c>
      <c r="K6" s="9" t="s">
        <v>19</v>
      </c>
      <c r="L6" s="10" t="s">
        <v>20</v>
      </c>
      <c r="M6" s="8" t="s">
        <v>21</v>
      </c>
      <c r="N6" s="10" t="s">
        <v>15</v>
      </c>
      <c r="O6" s="39" t="s">
        <v>85</v>
      </c>
      <c r="P6" s="40" t="s">
        <v>86</v>
      </c>
      <c r="Q6" s="39" t="s">
        <v>87</v>
      </c>
      <c r="R6" s="40" t="s">
        <v>88</v>
      </c>
      <c r="S6" s="10" t="s">
        <v>15</v>
      </c>
      <c r="T6" s="39" t="s">
        <v>85</v>
      </c>
      <c r="U6" s="40" t="s">
        <v>86</v>
      </c>
      <c r="V6" s="39" t="s">
        <v>87</v>
      </c>
      <c r="W6" s="40" t="s">
        <v>88</v>
      </c>
      <c r="X6" s="76"/>
      <c r="Y6" s="8" t="s">
        <v>22</v>
      </c>
      <c r="Z6" s="28" t="s">
        <v>23</v>
      </c>
      <c r="AA6" s="28" t="s">
        <v>82</v>
      </c>
      <c r="AB6" s="11" t="s">
        <v>24</v>
      </c>
      <c r="AC6" s="78"/>
      <c r="AD6" s="75"/>
    </row>
    <row r="7" spans="1:30" s="14" customFormat="1" ht="13.5" customHeight="1" x14ac:dyDescent="0.2">
      <c r="A7" s="15" t="s">
        <v>25</v>
      </c>
      <c r="B7" s="16" t="s">
        <v>26</v>
      </c>
      <c r="C7" s="17" t="s">
        <v>27</v>
      </c>
      <c r="D7" s="17" t="s">
        <v>28</v>
      </c>
      <c r="E7" s="18" t="s">
        <v>29</v>
      </c>
      <c r="F7" s="18" t="s">
        <v>30</v>
      </c>
      <c r="G7" s="18" t="s">
        <v>31</v>
      </c>
      <c r="H7" s="18" t="s">
        <v>32</v>
      </c>
      <c r="I7" s="18" t="s">
        <v>33</v>
      </c>
      <c r="J7" s="18" t="s">
        <v>34</v>
      </c>
      <c r="K7" s="18" t="s">
        <v>35</v>
      </c>
      <c r="L7" s="18" t="s">
        <v>36</v>
      </c>
      <c r="M7" s="18" t="s">
        <v>37</v>
      </c>
      <c r="N7" s="18" t="s">
        <v>38</v>
      </c>
      <c r="O7" s="18" t="s">
        <v>39</v>
      </c>
      <c r="P7" s="18" t="s">
        <v>40</v>
      </c>
      <c r="Q7" s="18" t="s">
        <v>41</v>
      </c>
      <c r="R7" s="18" t="s">
        <v>42</v>
      </c>
      <c r="S7" s="18" t="s">
        <v>43</v>
      </c>
      <c r="T7" s="18" t="s">
        <v>44</v>
      </c>
      <c r="U7" s="18" t="s">
        <v>45</v>
      </c>
      <c r="V7" s="18" t="s">
        <v>46</v>
      </c>
      <c r="W7" s="18" t="s">
        <v>47</v>
      </c>
      <c r="X7" s="18" t="s">
        <v>48</v>
      </c>
      <c r="Y7" s="18" t="s">
        <v>49</v>
      </c>
      <c r="Z7" s="18" t="s">
        <v>50</v>
      </c>
      <c r="AA7" s="18" t="s">
        <v>51</v>
      </c>
      <c r="AB7" s="18" t="s">
        <v>52</v>
      </c>
      <c r="AC7" s="18" t="s">
        <v>53</v>
      </c>
      <c r="AD7" s="19" t="s">
        <v>83</v>
      </c>
    </row>
    <row r="8" spans="1:30" x14ac:dyDescent="0.2">
      <c r="A8" s="12">
        <v>1</v>
      </c>
      <c r="B8" s="48"/>
      <c r="C8" s="44"/>
      <c r="D8" s="49"/>
      <c r="E8" s="45"/>
      <c r="F8" s="42" t="str">
        <f>IF(SUM(LISTA_2[[#This Row],[N]:[R]])&gt;0,1,"")</f>
        <v/>
      </c>
      <c r="G8" s="42"/>
      <c r="H8" s="42"/>
      <c r="I8" s="42"/>
      <c r="J8" s="42"/>
      <c r="K8" s="42"/>
      <c r="L8" s="42"/>
      <c r="M8" s="42"/>
      <c r="N8" s="42"/>
      <c r="O8" s="43"/>
      <c r="P8" s="42"/>
      <c r="Q8" s="42"/>
      <c r="R8" s="42"/>
      <c r="S8" s="42"/>
      <c r="T8" s="42"/>
      <c r="U8" s="42"/>
      <c r="V8" s="42"/>
      <c r="W8" s="42"/>
      <c r="X8" s="42" t="str">
        <f>IF(SUM(LISTA_2[[#This Row],[S]:[W]])&gt;0,1,"")</f>
        <v/>
      </c>
      <c r="Y8" s="42"/>
      <c r="Z8" s="42"/>
      <c r="AA8" s="42"/>
      <c r="AB8" s="42"/>
      <c r="AC8" s="42"/>
      <c r="AD8" s="20">
        <f>(LISTA_2[[#This Row],[G]]*$G$5)+(LISTA_2[[#This Row],[H]]*$H$5)+(LISTA_2[[#This Row],[I]]*$I$5)+(LISTA_2[[#This Row],[J]]*$J$5)+(LISTA_2[[#This Row],[K]]*$K$5)+(LISTA_2[[#This Row],[L]]*$L$5)+(LISTA_2[[#This Row],[M]]*$M$5)+(LISTA_2[[#This Row],[N]]*$N$5)+(LISTA_2[[#This Row],[O]]*$O$5)+(LISTA_2[[#This Row],[P]]*$P$5)+(LISTA_2[[#This Row],[Q]]*$Q$5)+(LISTA_2[[#This Row],[R]]*$R$5)+(LISTA_2[[#This Row],[S]]*$S$5)+(LISTA_2[[#This Row],[T]]*$T$5)+(LISTA_2[[#This Row],[U]]*$U$5)+(LISTA_2[[#This Row],[V]]*$V$5)+(LISTA_2[[#This Row],[W]]*$W$5)+(LISTA_2[[#This Row],[Y]]*$Y$5)+(LISTA_2[[#This Row],[Z]]*$Z$5)+(LISTA_2[[#This Row],[AA]]*$AA$5)+(LISTA_2[[#This Row],[AB]]*$AB$5)</f>
        <v>0</v>
      </c>
    </row>
    <row r="9" spans="1:30" x14ac:dyDescent="0.2">
      <c r="A9" s="12">
        <v>2</v>
      </c>
      <c r="B9" s="48"/>
      <c r="C9" s="44"/>
      <c r="D9" s="44"/>
      <c r="E9" s="45"/>
      <c r="F9" s="42" t="str">
        <f>IF(SUM(LISTA_2[[#This Row],[N]:[R]])&gt;0,1,"")</f>
        <v/>
      </c>
      <c r="G9" s="42"/>
      <c r="H9" s="42"/>
      <c r="I9" s="42"/>
      <c r="J9" s="42"/>
      <c r="K9" s="42"/>
      <c r="L9" s="42"/>
      <c r="M9" s="42"/>
      <c r="N9" s="42"/>
      <c r="O9" s="43"/>
      <c r="P9" s="42"/>
      <c r="Q9" s="42"/>
      <c r="R9" s="42"/>
      <c r="S9" s="42"/>
      <c r="T9" s="42"/>
      <c r="U9" s="42"/>
      <c r="V9" s="42"/>
      <c r="W9" s="42"/>
      <c r="X9" s="42" t="str">
        <f>IF(SUM(LISTA_2[[#This Row],[S]:[W]])&gt;0,1,"")</f>
        <v/>
      </c>
      <c r="Y9" s="42"/>
      <c r="Z9" s="42"/>
      <c r="AA9" s="42"/>
      <c r="AB9" s="42"/>
      <c r="AC9" s="42"/>
      <c r="AD9" s="21">
        <f>(LISTA_2[[#This Row],[G]]*$G$5)+(LISTA_2[[#This Row],[H]]*$H$5)+(LISTA_2[[#This Row],[I]]*$I$5)+(LISTA_2[[#This Row],[J]]*$J$5)+(LISTA_2[[#This Row],[K]]*$K$5)+(LISTA_2[[#This Row],[L]]*$L$5)+(LISTA_2[[#This Row],[M]]*$M$5)+(LISTA_2[[#This Row],[N]]*$N$5)+(LISTA_2[[#This Row],[O]]*$O$5)+(LISTA_2[[#This Row],[P]]*$P$5)+(LISTA_2[[#This Row],[Q]]*$Q$5)+(LISTA_2[[#This Row],[R]]*$R$5)+(LISTA_2[[#This Row],[S]]*$S$5)+(LISTA_2[[#This Row],[T]]*$T$5)+(LISTA_2[[#This Row],[U]]*$U$5)+(LISTA_2[[#This Row],[V]]*$V$5)+(LISTA_2[[#This Row],[W]]*$W$5)+(LISTA_2[[#This Row],[Y]]*$Y$5)+(LISTA_2[[#This Row],[Z]]*$Z$5)+(LISTA_2[[#This Row],[AA]]*$AA$5)+(LISTA_2[[#This Row],[AB]]*$AB$5)</f>
        <v>0</v>
      </c>
    </row>
    <row r="10" spans="1:30" x14ac:dyDescent="0.2">
      <c r="A10" s="12">
        <v>3</v>
      </c>
      <c r="B10" s="48"/>
      <c r="C10" s="44"/>
      <c r="D10" s="44"/>
      <c r="E10" s="45"/>
      <c r="F10" s="42" t="str">
        <f>IF(SUM(LISTA_2[[#This Row],[N]:[R]])&gt;0,1,"")</f>
        <v/>
      </c>
      <c r="G10" s="42"/>
      <c r="H10" s="42"/>
      <c r="I10" s="42"/>
      <c r="J10" s="42"/>
      <c r="K10" s="42"/>
      <c r="L10" s="42"/>
      <c r="M10" s="42"/>
      <c r="N10" s="42"/>
      <c r="O10" s="43"/>
      <c r="P10" s="42"/>
      <c r="Q10" s="42"/>
      <c r="R10" s="42"/>
      <c r="S10" s="42"/>
      <c r="T10" s="42"/>
      <c r="U10" s="42"/>
      <c r="V10" s="42"/>
      <c r="W10" s="42"/>
      <c r="X10" s="42" t="str">
        <f>IF(SUM(LISTA_2[[#This Row],[S]:[W]])&gt;0,1,"")</f>
        <v/>
      </c>
      <c r="Y10" s="42"/>
      <c r="Z10" s="42"/>
      <c r="AA10" s="42"/>
      <c r="AB10" s="42"/>
      <c r="AC10" s="42"/>
      <c r="AD10" s="21">
        <f>(LISTA_2[[#This Row],[G]]*$G$5)+(LISTA_2[[#This Row],[H]]*$H$5)+(LISTA_2[[#This Row],[I]]*$I$5)+(LISTA_2[[#This Row],[J]]*$J$5)+(LISTA_2[[#This Row],[K]]*$K$5)+(LISTA_2[[#This Row],[L]]*$L$5)+(LISTA_2[[#This Row],[M]]*$M$5)+(LISTA_2[[#This Row],[N]]*$N$5)+(LISTA_2[[#This Row],[O]]*$O$5)+(LISTA_2[[#This Row],[P]]*$P$5)+(LISTA_2[[#This Row],[Q]]*$Q$5)+(LISTA_2[[#This Row],[R]]*$R$5)+(LISTA_2[[#This Row],[S]]*$S$5)+(LISTA_2[[#This Row],[T]]*$T$5)+(LISTA_2[[#This Row],[U]]*$U$5)+(LISTA_2[[#This Row],[V]]*$V$5)+(LISTA_2[[#This Row],[W]]*$W$5)+(LISTA_2[[#This Row],[Y]]*$Y$5)+(LISTA_2[[#This Row],[Z]]*$Z$5)+(LISTA_2[[#This Row],[AA]]*$AA$5)+(LISTA_2[[#This Row],[AB]]*$AB$5)</f>
        <v>0</v>
      </c>
    </row>
    <row r="15" spans="1:30" x14ac:dyDescent="0.2">
      <c r="M15" s="14"/>
    </row>
  </sheetData>
  <sheetProtection formatCells="0" formatColumns="0" formatRows="0" insertColumns="0" insertRows="0" insertHyperlinks="0" deleteColumns="0" deleteRows="0" sort="0" autoFilter="0" pivotTables="0"/>
  <mergeCells count="15">
    <mergeCell ref="A1:AD1"/>
    <mergeCell ref="A4:A6"/>
    <mergeCell ref="B4:B6"/>
    <mergeCell ref="C4:C6"/>
    <mergeCell ref="D4:D6"/>
    <mergeCell ref="E4:E6"/>
    <mergeCell ref="F4:F6"/>
    <mergeCell ref="G4:M4"/>
    <mergeCell ref="N4:R4"/>
    <mergeCell ref="S4:X4"/>
    <mergeCell ref="Y4:AA4"/>
    <mergeCell ref="AB4:AC4"/>
    <mergeCell ref="AD4:AD6"/>
    <mergeCell ref="X5:X6"/>
    <mergeCell ref="AC5:AC6"/>
  </mergeCells>
  <pageMargins left="0.23622047244094491" right="0.23622047244094491" top="0.74803149606299213" bottom="0.74803149606299213" header="0.31496062992125984" footer="0.31496062992125984"/>
  <pageSetup paperSize="9" scale="51" fitToHeight="50" orientation="landscape" r:id="rId1"/>
  <headerFooter>
    <oddFooter>&amp;RStrona &amp;P z &amp;N</oddFooter>
  </headerFooter>
  <rowBreaks count="1" manualBreakCount="1">
    <brk id="2" max="1638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15"/>
  <sheetViews>
    <sheetView topLeftCell="E1" zoomScale="90" zoomScaleNormal="90" workbookViewId="0">
      <pane ySplit="6" topLeftCell="A7" activePane="bottomLeft" state="frozen"/>
      <selection pane="bottomLeft" activeCell="E3" sqref="E3:AD3"/>
    </sheetView>
  </sheetViews>
  <sheetFormatPr defaultRowHeight="12.75" x14ac:dyDescent="0.2"/>
  <cols>
    <col min="1" max="1" width="4.7109375" style="13" bestFit="1" customWidth="1"/>
    <col min="2" max="2" width="9" style="13" customWidth="1"/>
    <col min="3" max="3" width="21.7109375" style="13" customWidth="1"/>
    <col min="4" max="4" width="39.7109375" style="13" customWidth="1"/>
    <col min="5" max="5" width="11.140625" style="13" customWidth="1"/>
    <col min="6" max="6" width="5.85546875" style="13" customWidth="1"/>
    <col min="7" max="22" width="7.7109375" style="13" customWidth="1"/>
    <col min="23" max="23" width="6.5703125" style="13" customWidth="1"/>
    <col min="24" max="24" width="8" style="13" customWidth="1"/>
    <col min="25" max="29" width="9.140625" style="13"/>
    <col min="30" max="30" width="11.5703125" style="13" customWidth="1"/>
    <col min="31" max="259" width="9.140625" style="13"/>
    <col min="260" max="260" width="6.140625" style="13" customWidth="1"/>
    <col min="261" max="261" width="29.42578125" style="13" customWidth="1"/>
    <col min="262" max="262" width="19.140625" style="13" customWidth="1"/>
    <col min="263" max="263" width="10.140625" style="13" customWidth="1"/>
    <col min="264" max="264" width="10.7109375" style="13" customWidth="1"/>
    <col min="265" max="265" width="0" style="13" hidden="1" customWidth="1"/>
    <col min="266" max="266" width="11.5703125" style="13" customWidth="1"/>
    <col min="267" max="267" width="11.7109375" style="13" customWidth="1"/>
    <col min="268" max="268" width="11.5703125" style="13" customWidth="1"/>
    <col min="269" max="270" width="11.7109375" style="13" customWidth="1"/>
    <col min="271" max="271" width="11.5703125" style="13" customWidth="1"/>
    <col min="272" max="276" width="0" style="13" hidden="1" customWidth="1"/>
    <col min="277" max="277" width="11.7109375" style="13" customWidth="1"/>
    <col min="278" max="278" width="11.85546875" style="13" customWidth="1"/>
    <col min="279" max="279" width="9.5703125" style="13" customWidth="1"/>
    <col min="280" max="280" width="0" style="13" hidden="1" customWidth="1"/>
    <col min="281" max="281" width="16.5703125" style="13" customWidth="1"/>
    <col min="282" max="515" width="9.140625" style="13"/>
    <col min="516" max="516" width="6.140625" style="13" customWidth="1"/>
    <col min="517" max="517" width="29.42578125" style="13" customWidth="1"/>
    <col min="518" max="518" width="19.140625" style="13" customWidth="1"/>
    <col min="519" max="519" width="10.140625" style="13" customWidth="1"/>
    <col min="520" max="520" width="10.7109375" style="13" customWidth="1"/>
    <col min="521" max="521" width="0" style="13" hidden="1" customWidth="1"/>
    <col min="522" max="522" width="11.5703125" style="13" customWidth="1"/>
    <col min="523" max="523" width="11.7109375" style="13" customWidth="1"/>
    <col min="524" max="524" width="11.5703125" style="13" customWidth="1"/>
    <col min="525" max="526" width="11.7109375" style="13" customWidth="1"/>
    <col min="527" max="527" width="11.5703125" style="13" customWidth="1"/>
    <col min="528" max="532" width="0" style="13" hidden="1" customWidth="1"/>
    <col min="533" max="533" width="11.7109375" style="13" customWidth="1"/>
    <col min="534" max="534" width="11.85546875" style="13" customWidth="1"/>
    <col min="535" max="535" width="9.5703125" style="13" customWidth="1"/>
    <col min="536" max="536" width="0" style="13" hidden="1" customWidth="1"/>
    <col min="537" max="537" width="16.5703125" style="13" customWidth="1"/>
    <col min="538" max="771" width="9.140625" style="13"/>
    <col min="772" max="772" width="6.140625" style="13" customWidth="1"/>
    <col min="773" max="773" width="29.42578125" style="13" customWidth="1"/>
    <col min="774" max="774" width="19.140625" style="13" customWidth="1"/>
    <col min="775" max="775" width="10.140625" style="13" customWidth="1"/>
    <col min="776" max="776" width="10.7109375" style="13" customWidth="1"/>
    <col min="777" max="777" width="0" style="13" hidden="1" customWidth="1"/>
    <col min="778" max="778" width="11.5703125" style="13" customWidth="1"/>
    <col min="779" max="779" width="11.7109375" style="13" customWidth="1"/>
    <col min="780" max="780" width="11.5703125" style="13" customWidth="1"/>
    <col min="781" max="782" width="11.7109375" style="13" customWidth="1"/>
    <col min="783" max="783" width="11.5703125" style="13" customWidth="1"/>
    <col min="784" max="788" width="0" style="13" hidden="1" customWidth="1"/>
    <col min="789" max="789" width="11.7109375" style="13" customWidth="1"/>
    <col min="790" max="790" width="11.85546875" style="13" customWidth="1"/>
    <col min="791" max="791" width="9.5703125" style="13" customWidth="1"/>
    <col min="792" max="792" width="0" style="13" hidden="1" customWidth="1"/>
    <col min="793" max="793" width="16.5703125" style="13" customWidth="1"/>
    <col min="794" max="1027" width="9.140625" style="13"/>
    <col min="1028" max="1028" width="6.140625" style="13" customWidth="1"/>
    <col min="1029" max="1029" width="29.42578125" style="13" customWidth="1"/>
    <col min="1030" max="1030" width="19.140625" style="13" customWidth="1"/>
    <col min="1031" max="1031" width="10.140625" style="13" customWidth="1"/>
    <col min="1032" max="1032" width="10.7109375" style="13" customWidth="1"/>
    <col min="1033" max="1033" width="0" style="13" hidden="1" customWidth="1"/>
    <col min="1034" max="1034" width="11.5703125" style="13" customWidth="1"/>
    <col min="1035" max="1035" width="11.7109375" style="13" customWidth="1"/>
    <col min="1036" max="1036" width="11.5703125" style="13" customWidth="1"/>
    <col min="1037" max="1038" width="11.7109375" style="13" customWidth="1"/>
    <col min="1039" max="1039" width="11.5703125" style="13" customWidth="1"/>
    <col min="1040" max="1044" width="0" style="13" hidden="1" customWidth="1"/>
    <col min="1045" max="1045" width="11.7109375" style="13" customWidth="1"/>
    <col min="1046" max="1046" width="11.85546875" style="13" customWidth="1"/>
    <col min="1047" max="1047" width="9.5703125" style="13" customWidth="1"/>
    <col min="1048" max="1048" width="0" style="13" hidden="1" customWidth="1"/>
    <col min="1049" max="1049" width="16.5703125" style="13" customWidth="1"/>
    <col min="1050" max="1283" width="9.140625" style="13"/>
    <col min="1284" max="1284" width="6.140625" style="13" customWidth="1"/>
    <col min="1285" max="1285" width="29.42578125" style="13" customWidth="1"/>
    <col min="1286" max="1286" width="19.140625" style="13" customWidth="1"/>
    <col min="1287" max="1287" width="10.140625" style="13" customWidth="1"/>
    <col min="1288" max="1288" width="10.7109375" style="13" customWidth="1"/>
    <col min="1289" max="1289" width="0" style="13" hidden="1" customWidth="1"/>
    <col min="1290" max="1290" width="11.5703125" style="13" customWidth="1"/>
    <col min="1291" max="1291" width="11.7109375" style="13" customWidth="1"/>
    <col min="1292" max="1292" width="11.5703125" style="13" customWidth="1"/>
    <col min="1293" max="1294" width="11.7109375" style="13" customWidth="1"/>
    <col min="1295" max="1295" width="11.5703125" style="13" customWidth="1"/>
    <col min="1296" max="1300" width="0" style="13" hidden="1" customWidth="1"/>
    <col min="1301" max="1301" width="11.7109375" style="13" customWidth="1"/>
    <col min="1302" max="1302" width="11.85546875" style="13" customWidth="1"/>
    <col min="1303" max="1303" width="9.5703125" style="13" customWidth="1"/>
    <col min="1304" max="1304" width="0" style="13" hidden="1" customWidth="1"/>
    <col min="1305" max="1305" width="16.5703125" style="13" customWidth="1"/>
    <col min="1306" max="1539" width="9.140625" style="13"/>
    <col min="1540" max="1540" width="6.140625" style="13" customWidth="1"/>
    <col min="1541" max="1541" width="29.42578125" style="13" customWidth="1"/>
    <col min="1542" max="1542" width="19.140625" style="13" customWidth="1"/>
    <col min="1543" max="1543" width="10.140625" style="13" customWidth="1"/>
    <col min="1544" max="1544" width="10.7109375" style="13" customWidth="1"/>
    <col min="1545" max="1545" width="0" style="13" hidden="1" customWidth="1"/>
    <col min="1546" max="1546" width="11.5703125" style="13" customWidth="1"/>
    <col min="1547" max="1547" width="11.7109375" style="13" customWidth="1"/>
    <col min="1548" max="1548" width="11.5703125" style="13" customWidth="1"/>
    <col min="1549" max="1550" width="11.7109375" style="13" customWidth="1"/>
    <col min="1551" max="1551" width="11.5703125" style="13" customWidth="1"/>
    <col min="1552" max="1556" width="0" style="13" hidden="1" customWidth="1"/>
    <col min="1557" max="1557" width="11.7109375" style="13" customWidth="1"/>
    <col min="1558" max="1558" width="11.85546875" style="13" customWidth="1"/>
    <col min="1559" max="1559" width="9.5703125" style="13" customWidth="1"/>
    <col min="1560" max="1560" width="0" style="13" hidden="1" customWidth="1"/>
    <col min="1561" max="1561" width="16.5703125" style="13" customWidth="1"/>
    <col min="1562" max="1795" width="9.140625" style="13"/>
    <col min="1796" max="1796" width="6.140625" style="13" customWidth="1"/>
    <col min="1797" max="1797" width="29.42578125" style="13" customWidth="1"/>
    <col min="1798" max="1798" width="19.140625" style="13" customWidth="1"/>
    <col min="1799" max="1799" width="10.140625" style="13" customWidth="1"/>
    <col min="1800" max="1800" width="10.7109375" style="13" customWidth="1"/>
    <col min="1801" max="1801" width="0" style="13" hidden="1" customWidth="1"/>
    <col min="1802" max="1802" width="11.5703125" style="13" customWidth="1"/>
    <col min="1803" max="1803" width="11.7109375" style="13" customWidth="1"/>
    <col min="1804" max="1804" width="11.5703125" style="13" customWidth="1"/>
    <col min="1805" max="1806" width="11.7109375" style="13" customWidth="1"/>
    <col min="1807" max="1807" width="11.5703125" style="13" customWidth="1"/>
    <col min="1808" max="1812" width="0" style="13" hidden="1" customWidth="1"/>
    <col min="1813" max="1813" width="11.7109375" style="13" customWidth="1"/>
    <col min="1814" max="1814" width="11.85546875" style="13" customWidth="1"/>
    <col min="1815" max="1815" width="9.5703125" style="13" customWidth="1"/>
    <col min="1816" max="1816" width="0" style="13" hidden="1" customWidth="1"/>
    <col min="1817" max="1817" width="16.5703125" style="13" customWidth="1"/>
    <col min="1818" max="2051" width="9.140625" style="13"/>
    <col min="2052" max="2052" width="6.140625" style="13" customWidth="1"/>
    <col min="2053" max="2053" width="29.42578125" style="13" customWidth="1"/>
    <col min="2054" max="2054" width="19.140625" style="13" customWidth="1"/>
    <col min="2055" max="2055" width="10.140625" style="13" customWidth="1"/>
    <col min="2056" max="2056" width="10.7109375" style="13" customWidth="1"/>
    <col min="2057" max="2057" width="0" style="13" hidden="1" customWidth="1"/>
    <col min="2058" max="2058" width="11.5703125" style="13" customWidth="1"/>
    <col min="2059" max="2059" width="11.7109375" style="13" customWidth="1"/>
    <col min="2060" max="2060" width="11.5703125" style="13" customWidth="1"/>
    <col min="2061" max="2062" width="11.7109375" style="13" customWidth="1"/>
    <col min="2063" max="2063" width="11.5703125" style="13" customWidth="1"/>
    <col min="2064" max="2068" width="0" style="13" hidden="1" customWidth="1"/>
    <col min="2069" max="2069" width="11.7109375" style="13" customWidth="1"/>
    <col min="2070" max="2070" width="11.85546875" style="13" customWidth="1"/>
    <col min="2071" max="2071" width="9.5703125" style="13" customWidth="1"/>
    <col min="2072" max="2072" width="0" style="13" hidden="1" customWidth="1"/>
    <col min="2073" max="2073" width="16.5703125" style="13" customWidth="1"/>
    <col min="2074" max="2307" width="9.140625" style="13"/>
    <col min="2308" max="2308" width="6.140625" style="13" customWidth="1"/>
    <col min="2309" max="2309" width="29.42578125" style="13" customWidth="1"/>
    <col min="2310" max="2310" width="19.140625" style="13" customWidth="1"/>
    <col min="2311" max="2311" width="10.140625" style="13" customWidth="1"/>
    <col min="2312" max="2312" width="10.7109375" style="13" customWidth="1"/>
    <col min="2313" max="2313" width="0" style="13" hidden="1" customWidth="1"/>
    <col min="2314" max="2314" width="11.5703125" style="13" customWidth="1"/>
    <col min="2315" max="2315" width="11.7109375" style="13" customWidth="1"/>
    <col min="2316" max="2316" width="11.5703125" style="13" customWidth="1"/>
    <col min="2317" max="2318" width="11.7109375" style="13" customWidth="1"/>
    <col min="2319" max="2319" width="11.5703125" style="13" customWidth="1"/>
    <col min="2320" max="2324" width="0" style="13" hidden="1" customWidth="1"/>
    <col min="2325" max="2325" width="11.7109375" style="13" customWidth="1"/>
    <col min="2326" max="2326" width="11.85546875" style="13" customWidth="1"/>
    <col min="2327" max="2327" width="9.5703125" style="13" customWidth="1"/>
    <col min="2328" max="2328" width="0" style="13" hidden="1" customWidth="1"/>
    <col min="2329" max="2329" width="16.5703125" style="13" customWidth="1"/>
    <col min="2330" max="2563" width="9.140625" style="13"/>
    <col min="2564" max="2564" width="6.140625" style="13" customWidth="1"/>
    <col min="2565" max="2565" width="29.42578125" style="13" customWidth="1"/>
    <col min="2566" max="2566" width="19.140625" style="13" customWidth="1"/>
    <col min="2567" max="2567" width="10.140625" style="13" customWidth="1"/>
    <col min="2568" max="2568" width="10.7109375" style="13" customWidth="1"/>
    <col min="2569" max="2569" width="0" style="13" hidden="1" customWidth="1"/>
    <col min="2570" max="2570" width="11.5703125" style="13" customWidth="1"/>
    <col min="2571" max="2571" width="11.7109375" style="13" customWidth="1"/>
    <col min="2572" max="2572" width="11.5703125" style="13" customWidth="1"/>
    <col min="2573" max="2574" width="11.7109375" style="13" customWidth="1"/>
    <col min="2575" max="2575" width="11.5703125" style="13" customWidth="1"/>
    <col min="2576" max="2580" width="0" style="13" hidden="1" customWidth="1"/>
    <col min="2581" max="2581" width="11.7109375" style="13" customWidth="1"/>
    <col min="2582" max="2582" width="11.85546875" style="13" customWidth="1"/>
    <col min="2583" max="2583" width="9.5703125" style="13" customWidth="1"/>
    <col min="2584" max="2584" width="0" style="13" hidden="1" customWidth="1"/>
    <col min="2585" max="2585" width="16.5703125" style="13" customWidth="1"/>
    <col min="2586" max="2819" width="9.140625" style="13"/>
    <col min="2820" max="2820" width="6.140625" style="13" customWidth="1"/>
    <col min="2821" max="2821" width="29.42578125" style="13" customWidth="1"/>
    <col min="2822" max="2822" width="19.140625" style="13" customWidth="1"/>
    <col min="2823" max="2823" width="10.140625" style="13" customWidth="1"/>
    <col min="2824" max="2824" width="10.7109375" style="13" customWidth="1"/>
    <col min="2825" max="2825" width="0" style="13" hidden="1" customWidth="1"/>
    <col min="2826" max="2826" width="11.5703125" style="13" customWidth="1"/>
    <col min="2827" max="2827" width="11.7109375" style="13" customWidth="1"/>
    <col min="2828" max="2828" width="11.5703125" style="13" customWidth="1"/>
    <col min="2829" max="2830" width="11.7109375" style="13" customWidth="1"/>
    <col min="2831" max="2831" width="11.5703125" style="13" customWidth="1"/>
    <col min="2832" max="2836" width="0" style="13" hidden="1" customWidth="1"/>
    <col min="2837" max="2837" width="11.7109375" style="13" customWidth="1"/>
    <col min="2838" max="2838" width="11.85546875" style="13" customWidth="1"/>
    <col min="2839" max="2839" width="9.5703125" style="13" customWidth="1"/>
    <col min="2840" max="2840" width="0" style="13" hidden="1" customWidth="1"/>
    <col min="2841" max="2841" width="16.5703125" style="13" customWidth="1"/>
    <col min="2842" max="3075" width="9.140625" style="13"/>
    <col min="3076" max="3076" width="6.140625" style="13" customWidth="1"/>
    <col min="3077" max="3077" width="29.42578125" style="13" customWidth="1"/>
    <col min="3078" max="3078" width="19.140625" style="13" customWidth="1"/>
    <col min="3079" max="3079" width="10.140625" style="13" customWidth="1"/>
    <col min="3080" max="3080" width="10.7109375" style="13" customWidth="1"/>
    <col min="3081" max="3081" width="0" style="13" hidden="1" customWidth="1"/>
    <col min="3082" max="3082" width="11.5703125" style="13" customWidth="1"/>
    <col min="3083" max="3083" width="11.7109375" style="13" customWidth="1"/>
    <col min="3084" max="3084" width="11.5703125" style="13" customWidth="1"/>
    <col min="3085" max="3086" width="11.7109375" style="13" customWidth="1"/>
    <col min="3087" max="3087" width="11.5703125" style="13" customWidth="1"/>
    <col min="3088" max="3092" width="0" style="13" hidden="1" customWidth="1"/>
    <col min="3093" max="3093" width="11.7109375" style="13" customWidth="1"/>
    <col min="3094" max="3094" width="11.85546875" style="13" customWidth="1"/>
    <col min="3095" max="3095" width="9.5703125" style="13" customWidth="1"/>
    <col min="3096" max="3096" width="0" style="13" hidden="1" customWidth="1"/>
    <col min="3097" max="3097" width="16.5703125" style="13" customWidth="1"/>
    <col min="3098" max="3331" width="9.140625" style="13"/>
    <col min="3332" max="3332" width="6.140625" style="13" customWidth="1"/>
    <col min="3333" max="3333" width="29.42578125" style="13" customWidth="1"/>
    <col min="3334" max="3334" width="19.140625" style="13" customWidth="1"/>
    <col min="3335" max="3335" width="10.140625" style="13" customWidth="1"/>
    <col min="3336" max="3336" width="10.7109375" style="13" customWidth="1"/>
    <col min="3337" max="3337" width="0" style="13" hidden="1" customWidth="1"/>
    <col min="3338" max="3338" width="11.5703125" style="13" customWidth="1"/>
    <col min="3339" max="3339" width="11.7109375" style="13" customWidth="1"/>
    <col min="3340" max="3340" width="11.5703125" style="13" customWidth="1"/>
    <col min="3341" max="3342" width="11.7109375" style="13" customWidth="1"/>
    <col min="3343" max="3343" width="11.5703125" style="13" customWidth="1"/>
    <col min="3344" max="3348" width="0" style="13" hidden="1" customWidth="1"/>
    <col min="3349" max="3349" width="11.7109375" style="13" customWidth="1"/>
    <col min="3350" max="3350" width="11.85546875" style="13" customWidth="1"/>
    <col min="3351" max="3351" width="9.5703125" style="13" customWidth="1"/>
    <col min="3352" max="3352" width="0" style="13" hidden="1" customWidth="1"/>
    <col min="3353" max="3353" width="16.5703125" style="13" customWidth="1"/>
    <col min="3354" max="3587" width="9.140625" style="13"/>
    <col min="3588" max="3588" width="6.140625" style="13" customWidth="1"/>
    <col min="3589" max="3589" width="29.42578125" style="13" customWidth="1"/>
    <col min="3590" max="3590" width="19.140625" style="13" customWidth="1"/>
    <col min="3591" max="3591" width="10.140625" style="13" customWidth="1"/>
    <col min="3592" max="3592" width="10.7109375" style="13" customWidth="1"/>
    <col min="3593" max="3593" width="0" style="13" hidden="1" customWidth="1"/>
    <col min="3594" max="3594" width="11.5703125" style="13" customWidth="1"/>
    <col min="3595" max="3595" width="11.7109375" style="13" customWidth="1"/>
    <col min="3596" max="3596" width="11.5703125" style="13" customWidth="1"/>
    <col min="3597" max="3598" width="11.7109375" style="13" customWidth="1"/>
    <col min="3599" max="3599" width="11.5703125" style="13" customWidth="1"/>
    <col min="3600" max="3604" width="0" style="13" hidden="1" customWidth="1"/>
    <col min="3605" max="3605" width="11.7109375" style="13" customWidth="1"/>
    <col min="3606" max="3606" width="11.85546875" style="13" customWidth="1"/>
    <col min="3607" max="3607" width="9.5703125" style="13" customWidth="1"/>
    <col min="3608" max="3608" width="0" style="13" hidden="1" customWidth="1"/>
    <col min="3609" max="3609" width="16.5703125" style="13" customWidth="1"/>
    <col min="3610" max="3843" width="9.140625" style="13"/>
    <col min="3844" max="3844" width="6.140625" style="13" customWidth="1"/>
    <col min="3845" max="3845" width="29.42578125" style="13" customWidth="1"/>
    <col min="3846" max="3846" width="19.140625" style="13" customWidth="1"/>
    <col min="3847" max="3847" width="10.140625" style="13" customWidth="1"/>
    <col min="3848" max="3848" width="10.7109375" style="13" customWidth="1"/>
    <col min="3849" max="3849" width="0" style="13" hidden="1" customWidth="1"/>
    <col min="3850" max="3850" width="11.5703125" style="13" customWidth="1"/>
    <col min="3851" max="3851" width="11.7109375" style="13" customWidth="1"/>
    <col min="3852" max="3852" width="11.5703125" style="13" customWidth="1"/>
    <col min="3853" max="3854" width="11.7109375" style="13" customWidth="1"/>
    <col min="3855" max="3855" width="11.5703125" style="13" customWidth="1"/>
    <col min="3856" max="3860" width="0" style="13" hidden="1" customWidth="1"/>
    <col min="3861" max="3861" width="11.7109375" style="13" customWidth="1"/>
    <col min="3862" max="3862" width="11.85546875" style="13" customWidth="1"/>
    <col min="3863" max="3863" width="9.5703125" style="13" customWidth="1"/>
    <col min="3864" max="3864" width="0" style="13" hidden="1" customWidth="1"/>
    <col min="3865" max="3865" width="16.5703125" style="13" customWidth="1"/>
    <col min="3866" max="4099" width="9.140625" style="13"/>
    <col min="4100" max="4100" width="6.140625" style="13" customWidth="1"/>
    <col min="4101" max="4101" width="29.42578125" style="13" customWidth="1"/>
    <col min="4102" max="4102" width="19.140625" style="13" customWidth="1"/>
    <col min="4103" max="4103" width="10.140625" style="13" customWidth="1"/>
    <col min="4104" max="4104" width="10.7109375" style="13" customWidth="1"/>
    <col min="4105" max="4105" width="0" style="13" hidden="1" customWidth="1"/>
    <col min="4106" max="4106" width="11.5703125" style="13" customWidth="1"/>
    <col min="4107" max="4107" width="11.7109375" style="13" customWidth="1"/>
    <col min="4108" max="4108" width="11.5703125" style="13" customWidth="1"/>
    <col min="4109" max="4110" width="11.7109375" style="13" customWidth="1"/>
    <col min="4111" max="4111" width="11.5703125" style="13" customWidth="1"/>
    <col min="4112" max="4116" width="0" style="13" hidden="1" customWidth="1"/>
    <col min="4117" max="4117" width="11.7109375" style="13" customWidth="1"/>
    <col min="4118" max="4118" width="11.85546875" style="13" customWidth="1"/>
    <col min="4119" max="4119" width="9.5703125" style="13" customWidth="1"/>
    <col min="4120" max="4120" width="0" style="13" hidden="1" customWidth="1"/>
    <col min="4121" max="4121" width="16.5703125" style="13" customWidth="1"/>
    <col min="4122" max="4355" width="9.140625" style="13"/>
    <col min="4356" max="4356" width="6.140625" style="13" customWidth="1"/>
    <col min="4357" max="4357" width="29.42578125" style="13" customWidth="1"/>
    <col min="4358" max="4358" width="19.140625" style="13" customWidth="1"/>
    <col min="4359" max="4359" width="10.140625" style="13" customWidth="1"/>
    <col min="4360" max="4360" width="10.7109375" style="13" customWidth="1"/>
    <col min="4361" max="4361" width="0" style="13" hidden="1" customWidth="1"/>
    <col min="4362" max="4362" width="11.5703125" style="13" customWidth="1"/>
    <col min="4363" max="4363" width="11.7109375" style="13" customWidth="1"/>
    <col min="4364" max="4364" width="11.5703125" style="13" customWidth="1"/>
    <col min="4365" max="4366" width="11.7109375" style="13" customWidth="1"/>
    <col min="4367" max="4367" width="11.5703125" style="13" customWidth="1"/>
    <col min="4368" max="4372" width="0" style="13" hidden="1" customWidth="1"/>
    <col min="4373" max="4373" width="11.7109375" style="13" customWidth="1"/>
    <col min="4374" max="4374" width="11.85546875" style="13" customWidth="1"/>
    <col min="4375" max="4375" width="9.5703125" style="13" customWidth="1"/>
    <col min="4376" max="4376" width="0" style="13" hidden="1" customWidth="1"/>
    <col min="4377" max="4377" width="16.5703125" style="13" customWidth="1"/>
    <col min="4378" max="4611" width="9.140625" style="13"/>
    <col min="4612" max="4612" width="6.140625" style="13" customWidth="1"/>
    <col min="4613" max="4613" width="29.42578125" style="13" customWidth="1"/>
    <col min="4614" max="4614" width="19.140625" style="13" customWidth="1"/>
    <col min="4615" max="4615" width="10.140625" style="13" customWidth="1"/>
    <col min="4616" max="4616" width="10.7109375" style="13" customWidth="1"/>
    <col min="4617" max="4617" width="0" style="13" hidden="1" customWidth="1"/>
    <col min="4618" max="4618" width="11.5703125" style="13" customWidth="1"/>
    <col min="4619" max="4619" width="11.7109375" style="13" customWidth="1"/>
    <col min="4620" max="4620" width="11.5703125" style="13" customWidth="1"/>
    <col min="4621" max="4622" width="11.7109375" style="13" customWidth="1"/>
    <col min="4623" max="4623" width="11.5703125" style="13" customWidth="1"/>
    <col min="4624" max="4628" width="0" style="13" hidden="1" customWidth="1"/>
    <col min="4629" max="4629" width="11.7109375" style="13" customWidth="1"/>
    <col min="4630" max="4630" width="11.85546875" style="13" customWidth="1"/>
    <col min="4631" max="4631" width="9.5703125" style="13" customWidth="1"/>
    <col min="4632" max="4632" width="0" style="13" hidden="1" customWidth="1"/>
    <col min="4633" max="4633" width="16.5703125" style="13" customWidth="1"/>
    <col min="4634" max="4867" width="9.140625" style="13"/>
    <col min="4868" max="4868" width="6.140625" style="13" customWidth="1"/>
    <col min="4869" max="4869" width="29.42578125" style="13" customWidth="1"/>
    <col min="4870" max="4870" width="19.140625" style="13" customWidth="1"/>
    <col min="4871" max="4871" width="10.140625" style="13" customWidth="1"/>
    <col min="4872" max="4872" width="10.7109375" style="13" customWidth="1"/>
    <col min="4873" max="4873" width="0" style="13" hidden="1" customWidth="1"/>
    <col min="4874" max="4874" width="11.5703125" style="13" customWidth="1"/>
    <col min="4875" max="4875" width="11.7109375" style="13" customWidth="1"/>
    <col min="4876" max="4876" width="11.5703125" style="13" customWidth="1"/>
    <col min="4877" max="4878" width="11.7109375" style="13" customWidth="1"/>
    <col min="4879" max="4879" width="11.5703125" style="13" customWidth="1"/>
    <col min="4880" max="4884" width="0" style="13" hidden="1" customWidth="1"/>
    <col min="4885" max="4885" width="11.7109375" style="13" customWidth="1"/>
    <col min="4886" max="4886" width="11.85546875" style="13" customWidth="1"/>
    <col min="4887" max="4887" width="9.5703125" style="13" customWidth="1"/>
    <col min="4888" max="4888" width="0" style="13" hidden="1" customWidth="1"/>
    <col min="4889" max="4889" width="16.5703125" style="13" customWidth="1"/>
    <col min="4890" max="5123" width="9.140625" style="13"/>
    <col min="5124" max="5124" width="6.140625" style="13" customWidth="1"/>
    <col min="5125" max="5125" width="29.42578125" style="13" customWidth="1"/>
    <col min="5126" max="5126" width="19.140625" style="13" customWidth="1"/>
    <col min="5127" max="5127" width="10.140625" style="13" customWidth="1"/>
    <col min="5128" max="5128" width="10.7109375" style="13" customWidth="1"/>
    <col min="5129" max="5129" width="0" style="13" hidden="1" customWidth="1"/>
    <col min="5130" max="5130" width="11.5703125" style="13" customWidth="1"/>
    <col min="5131" max="5131" width="11.7109375" style="13" customWidth="1"/>
    <col min="5132" max="5132" width="11.5703125" style="13" customWidth="1"/>
    <col min="5133" max="5134" width="11.7109375" style="13" customWidth="1"/>
    <col min="5135" max="5135" width="11.5703125" style="13" customWidth="1"/>
    <col min="5136" max="5140" width="0" style="13" hidden="1" customWidth="1"/>
    <col min="5141" max="5141" width="11.7109375" style="13" customWidth="1"/>
    <col min="5142" max="5142" width="11.85546875" style="13" customWidth="1"/>
    <col min="5143" max="5143" width="9.5703125" style="13" customWidth="1"/>
    <col min="5144" max="5144" width="0" style="13" hidden="1" customWidth="1"/>
    <col min="5145" max="5145" width="16.5703125" style="13" customWidth="1"/>
    <col min="5146" max="5379" width="9.140625" style="13"/>
    <col min="5380" max="5380" width="6.140625" style="13" customWidth="1"/>
    <col min="5381" max="5381" width="29.42578125" style="13" customWidth="1"/>
    <col min="5382" max="5382" width="19.140625" style="13" customWidth="1"/>
    <col min="5383" max="5383" width="10.140625" style="13" customWidth="1"/>
    <col min="5384" max="5384" width="10.7109375" style="13" customWidth="1"/>
    <col min="5385" max="5385" width="0" style="13" hidden="1" customWidth="1"/>
    <col min="5386" max="5386" width="11.5703125" style="13" customWidth="1"/>
    <col min="5387" max="5387" width="11.7109375" style="13" customWidth="1"/>
    <col min="5388" max="5388" width="11.5703125" style="13" customWidth="1"/>
    <col min="5389" max="5390" width="11.7109375" style="13" customWidth="1"/>
    <col min="5391" max="5391" width="11.5703125" style="13" customWidth="1"/>
    <col min="5392" max="5396" width="0" style="13" hidden="1" customWidth="1"/>
    <col min="5397" max="5397" width="11.7109375" style="13" customWidth="1"/>
    <col min="5398" max="5398" width="11.85546875" style="13" customWidth="1"/>
    <col min="5399" max="5399" width="9.5703125" style="13" customWidth="1"/>
    <col min="5400" max="5400" width="0" style="13" hidden="1" customWidth="1"/>
    <col min="5401" max="5401" width="16.5703125" style="13" customWidth="1"/>
    <col min="5402" max="5635" width="9.140625" style="13"/>
    <col min="5636" max="5636" width="6.140625" style="13" customWidth="1"/>
    <col min="5637" max="5637" width="29.42578125" style="13" customWidth="1"/>
    <col min="5638" max="5638" width="19.140625" style="13" customWidth="1"/>
    <col min="5639" max="5639" width="10.140625" style="13" customWidth="1"/>
    <col min="5640" max="5640" width="10.7109375" style="13" customWidth="1"/>
    <col min="5641" max="5641" width="0" style="13" hidden="1" customWidth="1"/>
    <col min="5642" max="5642" width="11.5703125" style="13" customWidth="1"/>
    <col min="5643" max="5643" width="11.7109375" style="13" customWidth="1"/>
    <col min="5644" max="5644" width="11.5703125" style="13" customWidth="1"/>
    <col min="5645" max="5646" width="11.7109375" style="13" customWidth="1"/>
    <col min="5647" max="5647" width="11.5703125" style="13" customWidth="1"/>
    <col min="5648" max="5652" width="0" style="13" hidden="1" customWidth="1"/>
    <col min="5653" max="5653" width="11.7109375" style="13" customWidth="1"/>
    <col min="5654" max="5654" width="11.85546875" style="13" customWidth="1"/>
    <col min="5655" max="5655" width="9.5703125" style="13" customWidth="1"/>
    <col min="5656" max="5656" width="0" style="13" hidden="1" customWidth="1"/>
    <col min="5657" max="5657" width="16.5703125" style="13" customWidth="1"/>
    <col min="5658" max="5891" width="9.140625" style="13"/>
    <col min="5892" max="5892" width="6.140625" style="13" customWidth="1"/>
    <col min="5893" max="5893" width="29.42578125" style="13" customWidth="1"/>
    <col min="5894" max="5894" width="19.140625" style="13" customWidth="1"/>
    <col min="5895" max="5895" width="10.140625" style="13" customWidth="1"/>
    <col min="5896" max="5896" width="10.7109375" style="13" customWidth="1"/>
    <col min="5897" max="5897" width="0" style="13" hidden="1" customWidth="1"/>
    <col min="5898" max="5898" width="11.5703125" style="13" customWidth="1"/>
    <col min="5899" max="5899" width="11.7109375" style="13" customWidth="1"/>
    <col min="5900" max="5900" width="11.5703125" style="13" customWidth="1"/>
    <col min="5901" max="5902" width="11.7109375" style="13" customWidth="1"/>
    <col min="5903" max="5903" width="11.5703125" style="13" customWidth="1"/>
    <col min="5904" max="5908" width="0" style="13" hidden="1" customWidth="1"/>
    <col min="5909" max="5909" width="11.7109375" style="13" customWidth="1"/>
    <col min="5910" max="5910" width="11.85546875" style="13" customWidth="1"/>
    <col min="5911" max="5911" width="9.5703125" style="13" customWidth="1"/>
    <col min="5912" max="5912" width="0" style="13" hidden="1" customWidth="1"/>
    <col min="5913" max="5913" width="16.5703125" style="13" customWidth="1"/>
    <col min="5914" max="6147" width="9.140625" style="13"/>
    <col min="6148" max="6148" width="6.140625" style="13" customWidth="1"/>
    <col min="6149" max="6149" width="29.42578125" style="13" customWidth="1"/>
    <col min="6150" max="6150" width="19.140625" style="13" customWidth="1"/>
    <col min="6151" max="6151" width="10.140625" style="13" customWidth="1"/>
    <col min="6152" max="6152" width="10.7109375" style="13" customWidth="1"/>
    <col min="6153" max="6153" width="0" style="13" hidden="1" customWidth="1"/>
    <col min="6154" max="6154" width="11.5703125" style="13" customWidth="1"/>
    <col min="6155" max="6155" width="11.7109375" style="13" customWidth="1"/>
    <col min="6156" max="6156" width="11.5703125" style="13" customWidth="1"/>
    <col min="6157" max="6158" width="11.7109375" style="13" customWidth="1"/>
    <col min="6159" max="6159" width="11.5703125" style="13" customWidth="1"/>
    <col min="6160" max="6164" width="0" style="13" hidden="1" customWidth="1"/>
    <col min="6165" max="6165" width="11.7109375" style="13" customWidth="1"/>
    <col min="6166" max="6166" width="11.85546875" style="13" customWidth="1"/>
    <col min="6167" max="6167" width="9.5703125" style="13" customWidth="1"/>
    <col min="6168" max="6168" width="0" style="13" hidden="1" customWidth="1"/>
    <col min="6169" max="6169" width="16.5703125" style="13" customWidth="1"/>
    <col min="6170" max="6403" width="9.140625" style="13"/>
    <col min="6404" max="6404" width="6.140625" style="13" customWidth="1"/>
    <col min="6405" max="6405" width="29.42578125" style="13" customWidth="1"/>
    <col min="6406" max="6406" width="19.140625" style="13" customWidth="1"/>
    <col min="6407" max="6407" width="10.140625" style="13" customWidth="1"/>
    <col min="6408" max="6408" width="10.7109375" style="13" customWidth="1"/>
    <col min="6409" max="6409" width="0" style="13" hidden="1" customWidth="1"/>
    <col min="6410" max="6410" width="11.5703125" style="13" customWidth="1"/>
    <col min="6411" max="6411" width="11.7109375" style="13" customWidth="1"/>
    <col min="6412" max="6412" width="11.5703125" style="13" customWidth="1"/>
    <col min="6413" max="6414" width="11.7109375" style="13" customWidth="1"/>
    <col min="6415" max="6415" width="11.5703125" style="13" customWidth="1"/>
    <col min="6416" max="6420" width="0" style="13" hidden="1" customWidth="1"/>
    <col min="6421" max="6421" width="11.7109375" style="13" customWidth="1"/>
    <col min="6422" max="6422" width="11.85546875" style="13" customWidth="1"/>
    <col min="6423" max="6423" width="9.5703125" style="13" customWidth="1"/>
    <col min="6424" max="6424" width="0" style="13" hidden="1" customWidth="1"/>
    <col min="6425" max="6425" width="16.5703125" style="13" customWidth="1"/>
    <col min="6426" max="6659" width="9.140625" style="13"/>
    <col min="6660" max="6660" width="6.140625" style="13" customWidth="1"/>
    <col min="6661" max="6661" width="29.42578125" style="13" customWidth="1"/>
    <col min="6662" max="6662" width="19.140625" style="13" customWidth="1"/>
    <col min="6663" max="6663" width="10.140625" style="13" customWidth="1"/>
    <col min="6664" max="6664" width="10.7109375" style="13" customWidth="1"/>
    <col min="6665" max="6665" width="0" style="13" hidden="1" customWidth="1"/>
    <col min="6666" max="6666" width="11.5703125" style="13" customWidth="1"/>
    <col min="6667" max="6667" width="11.7109375" style="13" customWidth="1"/>
    <col min="6668" max="6668" width="11.5703125" style="13" customWidth="1"/>
    <col min="6669" max="6670" width="11.7109375" style="13" customWidth="1"/>
    <col min="6671" max="6671" width="11.5703125" style="13" customWidth="1"/>
    <col min="6672" max="6676" width="0" style="13" hidden="1" customWidth="1"/>
    <col min="6677" max="6677" width="11.7109375" style="13" customWidth="1"/>
    <col min="6678" max="6678" width="11.85546875" style="13" customWidth="1"/>
    <col min="6679" max="6679" width="9.5703125" style="13" customWidth="1"/>
    <col min="6680" max="6680" width="0" style="13" hidden="1" customWidth="1"/>
    <col min="6681" max="6681" width="16.5703125" style="13" customWidth="1"/>
    <col min="6682" max="6915" width="9.140625" style="13"/>
    <col min="6916" max="6916" width="6.140625" style="13" customWidth="1"/>
    <col min="6917" max="6917" width="29.42578125" style="13" customWidth="1"/>
    <col min="6918" max="6918" width="19.140625" style="13" customWidth="1"/>
    <col min="6919" max="6919" width="10.140625" style="13" customWidth="1"/>
    <col min="6920" max="6920" width="10.7109375" style="13" customWidth="1"/>
    <col min="6921" max="6921" width="0" style="13" hidden="1" customWidth="1"/>
    <col min="6922" max="6922" width="11.5703125" style="13" customWidth="1"/>
    <col min="6923" max="6923" width="11.7109375" style="13" customWidth="1"/>
    <col min="6924" max="6924" width="11.5703125" style="13" customWidth="1"/>
    <col min="6925" max="6926" width="11.7109375" style="13" customWidth="1"/>
    <col min="6927" max="6927" width="11.5703125" style="13" customWidth="1"/>
    <col min="6928" max="6932" width="0" style="13" hidden="1" customWidth="1"/>
    <col min="6933" max="6933" width="11.7109375" style="13" customWidth="1"/>
    <col min="6934" max="6934" width="11.85546875" style="13" customWidth="1"/>
    <col min="6935" max="6935" width="9.5703125" style="13" customWidth="1"/>
    <col min="6936" max="6936" width="0" style="13" hidden="1" customWidth="1"/>
    <col min="6937" max="6937" width="16.5703125" style="13" customWidth="1"/>
    <col min="6938" max="7171" width="9.140625" style="13"/>
    <col min="7172" max="7172" width="6.140625" style="13" customWidth="1"/>
    <col min="7173" max="7173" width="29.42578125" style="13" customWidth="1"/>
    <col min="7174" max="7174" width="19.140625" style="13" customWidth="1"/>
    <col min="7175" max="7175" width="10.140625" style="13" customWidth="1"/>
    <col min="7176" max="7176" width="10.7109375" style="13" customWidth="1"/>
    <col min="7177" max="7177" width="0" style="13" hidden="1" customWidth="1"/>
    <col min="7178" max="7178" width="11.5703125" style="13" customWidth="1"/>
    <col min="7179" max="7179" width="11.7109375" style="13" customWidth="1"/>
    <col min="7180" max="7180" width="11.5703125" style="13" customWidth="1"/>
    <col min="7181" max="7182" width="11.7109375" style="13" customWidth="1"/>
    <col min="7183" max="7183" width="11.5703125" style="13" customWidth="1"/>
    <col min="7184" max="7188" width="0" style="13" hidden="1" customWidth="1"/>
    <col min="7189" max="7189" width="11.7109375" style="13" customWidth="1"/>
    <col min="7190" max="7190" width="11.85546875" style="13" customWidth="1"/>
    <col min="7191" max="7191" width="9.5703125" style="13" customWidth="1"/>
    <col min="7192" max="7192" width="0" style="13" hidden="1" customWidth="1"/>
    <col min="7193" max="7193" width="16.5703125" style="13" customWidth="1"/>
    <col min="7194" max="7427" width="9.140625" style="13"/>
    <col min="7428" max="7428" width="6.140625" style="13" customWidth="1"/>
    <col min="7429" max="7429" width="29.42578125" style="13" customWidth="1"/>
    <col min="7430" max="7430" width="19.140625" style="13" customWidth="1"/>
    <col min="7431" max="7431" width="10.140625" style="13" customWidth="1"/>
    <col min="7432" max="7432" width="10.7109375" style="13" customWidth="1"/>
    <col min="7433" max="7433" width="0" style="13" hidden="1" customWidth="1"/>
    <col min="7434" max="7434" width="11.5703125" style="13" customWidth="1"/>
    <col min="7435" max="7435" width="11.7109375" style="13" customWidth="1"/>
    <col min="7436" max="7436" width="11.5703125" style="13" customWidth="1"/>
    <col min="7437" max="7438" width="11.7109375" style="13" customWidth="1"/>
    <col min="7439" max="7439" width="11.5703125" style="13" customWidth="1"/>
    <col min="7440" max="7444" width="0" style="13" hidden="1" customWidth="1"/>
    <col min="7445" max="7445" width="11.7109375" style="13" customWidth="1"/>
    <col min="7446" max="7446" width="11.85546875" style="13" customWidth="1"/>
    <col min="7447" max="7447" width="9.5703125" style="13" customWidth="1"/>
    <col min="7448" max="7448" width="0" style="13" hidden="1" customWidth="1"/>
    <col min="7449" max="7449" width="16.5703125" style="13" customWidth="1"/>
    <col min="7450" max="7683" width="9.140625" style="13"/>
    <col min="7684" max="7684" width="6.140625" style="13" customWidth="1"/>
    <col min="7685" max="7685" width="29.42578125" style="13" customWidth="1"/>
    <col min="7686" max="7686" width="19.140625" style="13" customWidth="1"/>
    <col min="7687" max="7687" width="10.140625" style="13" customWidth="1"/>
    <col min="7688" max="7688" width="10.7109375" style="13" customWidth="1"/>
    <col min="7689" max="7689" width="0" style="13" hidden="1" customWidth="1"/>
    <col min="7690" max="7690" width="11.5703125" style="13" customWidth="1"/>
    <col min="7691" max="7691" width="11.7109375" style="13" customWidth="1"/>
    <col min="7692" max="7692" width="11.5703125" style="13" customWidth="1"/>
    <col min="7693" max="7694" width="11.7109375" style="13" customWidth="1"/>
    <col min="7695" max="7695" width="11.5703125" style="13" customWidth="1"/>
    <col min="7696" max="7700" width="0" style="13" hidden="1" customWidth="1"/>
    <col min="7701" max="7701" width="11.7109375" style="13" customWidth="1"/>
    <col min="7702" max="7702" width="11.85546875" style="13" customWidth="1"/>
    <col min="7703" max="7703" width="9.5703125" style="13" customWidth="1"/>
    <col min="7704" max="7704" width="0" style="13" hidden="1" customWidth="1"/>
    <col min="7705" max="7705" width="16.5703125" style="13" customWidth="1"/>
    <col min="7706" max="7939" width="9.140625" style="13"/>
    <col min="7940" max="7940" width="6.140625" style="13" customWidth="1"/>
    <col min="7941" max="7941" width="29.42578125" style="13" customWidth="1"/>
    <col min="7942" max="7942" width="19.140625" style="13" customWidth="1"/>
    <col min="7943" max="7943" width="10.140625" style="13" customWidth="1"/>
    <col min="7944" max="7944" width="10.7109375" style="13" customWidth="1"/>
    <col min="7945" max="7945" width="0" style="13" hidden="1" customWidth="1"/>
    <col min="7946" max="7946" width="11.5703125" style="13" customWidth="1"/>
    <col min="7947" max="7947" width="11.7109375" style="13" customWidth="1"/>
    <col min="7948" max="7948" width="11.5703125" style="13" customWidth="1"/>
    <col min="7949" max="7950" width="11.7109375" style="13" customWidth="1"/>
    <col min="7951" max="7951" width="11.5703125" style="13" customWidth="1"/>
    <col min="7952" max="7956" width="0" style="13" hidden="1" customWidth="1"/>
    <col min="7957" max="7957" width="11.7109375" style="13" customWidth="1"/>
    <col min="7958" max="7958" width="11.85546875" style="13" customWidth="1"/>
    <col min="7959" max="7959" width="9.5703125" style="13" customWidth="1"/>
    <col min="7960" max="7960" width="0" style="13" hidden="1" customWidth="1"/>
    <col min="7961" max="7961" width="16.5703125" style="13" customWidth="1"/>
    <col min="7962" max="8195" width="9.140625" style="13"/>
    <col min="8196" max="8196" width="6.140625" style="13" customWidth="1"/>
    <col min="8197" max="8197" width="29.42578125" style="13" customWidth="1"/>
    <col min="8198" max="8198" width="19.140625" style="13" customWidth="1"/>
    <col min="8199" max="8199" width="10.140625" style="13" customWidth="1"/>
    <col min="8200" max="8200" width="10.7109375" style="13" customWidth="1"/>
    <col min="8201" max="8201" width="0" style="13" hidden="1" customWidth="1"/>
    <col min="8202" max="8202" width="11.5703125" style="13" customWidth="1"/>
    <col min="8203" max="8203" width="11.7109375" style="13" customWidth="1"/>
    <col min="8204" max="8204" width="11.5703125" style="13" customWidth="1"/>
    <col min="8205" max="8206" width="11.7109375" style="13" customWidth="1"/>
    <col min="8207" max="8207" width="11.5703125" style="13" customWidth="1"/>
    <col min="8208" max="8212" width="0" style="13" hidden="1" customWidth="1"/>
    <col min="8213" max="8213" width="11.7109375" style="13" customWidth="1"/>
    <col min="8214" max="8214" width="11.85546875" style="13" customWidth="1"/>
    <col min="8215" max="8215" width="9.5703125" style="13" customWidth="1"/>
    <col min="8216" max="8216" width="0" style="13" hidden="1" customWidth="1"/>
    <col min="8217" max="8217" width="16.5703125" style="13" customWidth="1"/>
    <col min="8218" max="8451" width="9.140625" style="13"/>
    <col min="8452" max="8452" width="6.140625" style="13" customWidth="1"/>
    <col min="8453" max="8453" width="29.42578125" style="13" customWidth="1"/>
    <col min="8454" max="8454" width="19.140625" style="13" customWidth="1"/>
    <col min="8455" max="8455" width="10.140625" style="13" customWidth="1"/>
    <col min="8456" max="8456" width="10.7109375" style="13" customWidth="1"/>
    <col min="8457" max="8457" width="0" style="13" hidden="1" customWidth="1"/>
    <col min="8458" max="8458" width="11.5703125" style="13" customWidth="1"/>
    <col min="8459" max="8459" width="11.7109375" style="13" customWidth="1"/>
    <col min="8460" max="8460" width="11.5703125" style="13" customWidth="1"/>
    <col min="8461" max="8462" width="11.7109375" style="13" customWidth="1"/>
    <col min="8463" max="8463" width="11.5703125" style="13" customWidth="1"/>
    <col min="8464" max="8468" width="0" style="13" hidden="1" customWidth="1"/>
    <col min="8469" max="8469" width="11.7109375" style="13" customWidth="1"/>
    <col min="8470" max="8470" width="11.85546875" style="13" customWidth="1"/>
    <col min="8471" max="8471" width="9.5703125" style="13" customWidth="1"/>
    <col min="8472" max="8472" width="0" style="13" hidden="1" customWidth="1"/>
    <col min="8473" max="8473" width="16.5703125" style="13" customWidth="1"/>
    <col min="8474" max="8707" width="9.140625" style="13"/>
    <col min="8708" max="8708" width="6.140625" style="13" customWidth="1"/>
    <col min="8709" max="8709" width="29.42578125" style="13" customWidth="1"/>
    <col min="8710" max="8710" width="19.140625" style="13" customWidth="1"/>
    <col min="8711" max="8711" width="10.140625" style="13" customWidth="1"/>
    <col min="8712" max="8712" width="10.7109375" style="13" customWidth="1"/>
    <col min="8713" max="8713" width="0" style="13" hidden="1" customWidth="1"/>
    <col min="8714" max="8714" width="11.5703125" style="13" customWidth="1"/>
    <col min="8715" max="8715" width="11.7109375" style="13" customWidth="1"/>
    <col min="8716" max="8716" width="11.5703125" style="13" customWidth="1"/>
    <col min="8717" max="8718" width="11.7109375" style="13" customWidth="1"/>
    <col min="8719" max="8719" width="11.5703125" style="13" customWidth="1"/>
    <col min="8720" max="8724" width="0" style="13" hidden="1" customWidth="1"/>
    <col min="8725" max="8725" width="11.7109375" style="13" customWidth="1"/>
    <col min="8726" max="8726" width="11.85546875" style="13" customWidth="1"/>
    <col min="8727" max="8727" width="9.5703125" style="13" customWidth="1"/>
    <col min="8728" max="8728" width="0" style="13" hidden="1" customWidth="1"/>
    <col min="8729" max="8729" width="16.5703125" style="13" customWidth="1"/>
    <col min="8730" max="8963" width="9.140625" style="13"/>
    <col min="8964" max="8964" width="6.140625" style="13" customWidth="1"/>
    <col min="8965" max="8965" width="29.42578125" style="13" customWidth="1"/>
    <col min="8966" max="8966" width="19.140625" style="13" customWidth="1"/>
    <col min="8967" max="8967" width="10.140625" style="13" customWidth="1"/>
    <col min="8968" max="8968" width="10.7109375" style="13" customWidth="1"/>
    <col min="8969" max="8969" width="0" style="13" hidden="1" customWidth="1"/>
    <col min="8970" max="8970" width="11.5703125" style="13" customWidth="1"/>
    <col min="8971" max="8971" width="11.7109375" style="13" customWidth="1"/>
    <col min="8972" max="8972" width="11.5703125" style="13" customWidth="1"/>
    <col min="8973" max="8974" width="11.7109375" style="13" customWidth="1"/>
    <col min="8975" max="8975" width="11.5703125" style="13" customWidth="1"/>
    <col min="8976" max="8980" width="0" style="13" hidden="1" customWidth="1"/>
    <col min="8981" max="8981" width="11.7109375" style="13" customWidth="1"/>
    <col min="8982" max="8982" width="11.85546875" style="13" customWidth="1"/>
    <col min="8983" max="8983" width="9.5703125" style="13" customWidth="1"/>
    <col min="8984" max="8984" width="0" style="13" hidden="1" customWidth="1"/>
    <col min="8985" max="8985" width="16.5703125" style="13" customWidth="1"/>
    <col min="8986" max="9219" width="9.140625" style="13"/>
    <col min="9220" max="9220" width="6.140625" style="13" customWidth="1"/>
    <col min="9221" max="9221" width="29.42578125" style="13" customWidth="1"/>
    <col min="9222" max="9222" width="19.140625" style="13" customWidth="1"/>
    <col min="9223" max="9223" width="10.140625" style="13" customWidth="1"/>
    <col min="9224" max="9224" width="10.7109375" style="13" customWidth="1"/>
    <col min="9225" max="9225" width="0" style="13" hidden="1" customWidth="1"/>
    <col min="9226" max="9226" width="11.5703125" style="13" customWidth="1"/>
    <col min="9227" max="9227" width="11.7109375" style="13" customWidth="1"/>
    <col min="9228" max="9228" width="11.5703125" style="13" customWidth="1"/>
    <col min="9229" max="9230" width="11.7109375" style="13" customWidth="1"/>
    <col min="9231" max="9231" width="11.5703125" style="13" customWidth="1"/>
    <col min="9232" max="9236" width="0" style="13" hidden="1" customWidth="1"/>
    <col min="9237" max="9237" width="11.7109375" style="13" customWidth="1"/>
    <col min="9238" max="9238" width="11.85546875" style="13" customWidth="1"/>
    <col min="9239" max="9239" width="9.5703125" style="13" customWidth="1"/>
    <col min="9240" max="9240" width="0" style="13" hidden="1" customWidth="1"/>
    <col min="9241" max="9241" width="16.5703125" style="13" customWidth="1"/>
    <col min="9242" max="9475" width="9.140625" style="13"/>
    <col min="9476" max="9476" width="6.140625" style="13" customWidth="1"/>
    <col min="9477" max="9477" width="29.42578125" style="13" customWidth="1"/>
    <col min="9478" max="9478" width="19.140625" style="13" customWidth="1"/>
    <col min="9479" max="9479" width="10.140625" style="13" customWidth="1"/>
    <col min="9480" max="9480" width="10.7109375" style="13" customWidth="1"/>
    <col min="9481" max="9481" width="0" style="13" hidden="1" customWidth="1"/>
    <col min="9482" max="9482" width="11.5703125" style="13" customWidth="1"/>
    <col min="9483" max="9483" width="11.7109375" style="13" customWidth="1"/>
    <col min="9484" max="9484" width="11.5703125" style="13" customWidth="1"/>
    <col min="9485" max="9486" width="11.7109375" style="13" customWidth="1"/>
    <col min="9487" max="9487" width="11.5703125" style="13" customWidth="1"/>
    <col min="9488" max="9492" width="0" style="13" hidden="1" customWidth="1"/>
    <col min="9493" max="9493" width="11.7109375" style="13" customWidth="1"/>
    <col min="9494" max="9494" width="11.85546875" style="13" customWidth="1"/>
    <col min="9495" max="9495" width="9.5703125" style="13" customWidth="1"/>
    <col min="9496" max="9496" width="0" style="13" hidden="1" customWidth="1"/>
    <col min="9497" max="9497" width="16.5703125" style="13" customWidth="1"/>
    <col min="9498" max="9731" width="9.140625" style="13"/>
    <col min="9732" max="9732" width="6.140625" style="13" customWidth="1"/>
    <col min="9733" max="9733" width="29.42578125" style="13" customWidth="1"/>
    <col min="9734" max="9734" width="19.140625" style="13" customWidth="1"/>
    <col min="9735" max="9735" width="10.140625" style="13" customWidth="1"/>
    <col min="9736" max="9736" width="10.7109375" style="13" customWidth="1"/>
    <col min="9737" max="9737" width="0" style="13" hidden="1" customWidth="1"/>
    <col min="9738" max="9738" width="11.5703125" style="13" customWidth="1"/>
    <col min="9739" max="9739" width="11.7109375" style="13" customWidth="1"/>
    <col min="9740" max="9740" width="11.5703125" style="13" customWidth="1"/>
    <col min="9741" max="9742" width="11.7109375" style="13" customWidth="1"/>
    <col min="9743" max="9743" width="11.5703125" style="13" customWidth="1"/>
    <col min="9744" max="9748" width="0" style="13" hidden="1" customWidth="1"/>
    <col min="9749" max="9749" width="11.7109375" style="13" customWidth="1"/>
    <col min="9750" max="9750" width="11.85546875" style="13" customWidth="1"/>
    <col min="9751" max="9751" width="9.5703125" style="13" customWidth="1"/>
    <col min="9752" max="9752" width="0" style="13" hidden="1" customWidth="1"/>
    <col min="9753" max="9753" width="16.5703125" style="13" customWidth="1"/>
    <col min="9754" max="9987" width="9.140625" style="13"/>
    <col min="9988" max="9988" width="6.140625" style="13" customWidth="1"/>
    <col min="9989" max="9989" width="29.42578125" style="13" customWidth="1"/>
    <col min="9990" max="9990" width="19.140625" style="13" customWidth="1"/>
    <col min="9991" max="9991" width="10.140625" style="13" customWidth="1"/>
    <col min="9992" max="9992" width="10.7109375" style="13" customWidth="1"/>
    <col min="9993" max="9993" width="0" style="13" hidden="1" customWidth="1"/>
    <col min="9994" max="9994" width="11.5703125" style="13" customWidth="1"/>
    <col min="9995" max="9995" width="11.7109375" style="13" customWidth="1"/>
    <col min="9996" max="9996" width="11.5703125" style="13" customWidth="1"/>
    <col min="9997" max="9998" width="11.7109375" style="13" customWidth="1"/>
    <col min="9999" max="9999" width="11.5703125" style="13" customWidth="1"/>
    <col min="10000" max="10004" width="0" style="13" hidden="1" customWidth="1"/>
    <col min="10005" max="10005" width="11.7109375" style="13" customWidth="1"/>
    <col min="10006" max="10006" width="11.85546875" style="13" customWidth="1"/>
    <col min="10007" max="10007" width="9.5703125" style="13" customWidth="1"/>
    <col min="10008" max="10008" width="0" style="13" hidden="1" customWidth="1"/>
    <col min="10009" max="10009" width="16.5703125" style="13" customWidth="1"/>
    <col min="10010" max="10243" width="9.140625" style="13"/>
    <col min="10244" max="10244" width="6.140625" style="13" customWidth="1"/>
    <col min="10245" max="10245" width="29.42578125" style="13" customWidth="1"/>
    <col min="10246" max="10246" width="19.140625" style="13" customWidth="1"/>
    <col min="10247" max="10247" width="10.140625" style="13" customWidth="1"/>
    <col min="10248" max="10248" width="10.7109375" style="13" customWidth="1"/>
    <col min="10249" max="10249" width="0" style="13" hidden="1" customWidth="1"/>
    <col min="10250" max="10250" width="11.5703125" style="13" customWidth="1"/>
    <col min="10251" max="10251" width="11.7109375" style="13" customWidth="1"/>
    <col min="10252" max="10252" width="11.5703125" style="13" customWidth="1"/>
    <col min="10253" max="10254" width="11.7109375" style="13" customWidth="1"/>
    <col min="10255" max="10255" width="11.5703125" style="13" customWidth="1"/>
    <col min="10256" max="10260" width="0" style="13" hidden="1" customWidth="1"/>
    <col min="10261" max="10261" width="11.7109375" style="13" customWidth="1"/>
    <col min="10262" max="10262" width="11.85546875" style="13" customWidth="1"/>
    <col min="10263" max="10263" width="9.5703125" style="13" customWidth="1"/>
    <col min="10264" max="10264" width="0" style="13" hidden="1" customWidth="1"/>
    <col min="10265" max="10265" width="16.5703125" style="13" customWidth="1"/>
    <col min="10266" max="10499" width="9.140625" style="13"/>
    <col min="10500" max="10500" width="6.140625" style="13" customWidth="1"/>
    <col min="10501" max="10501" width="29.42578125" style="13" customWidth="1"/>
    <col min="10502" max="10502" width="19.140625" style="13" customWidth="1"/>
    <col min="10503" max="10503" width="10.140625" style="13" customWidth="1"/>
    <col min="10504" max="10504" width="10.7109375" style="13" customWidth="1"/>
    <col min="10505" max="10505" width="0" style="13" hidden="1" customWidth="1"/>
    <col min="10506" max="10506" width="11.5703125" style="13" customWidth="1"/>
    <col min="10507" max="10507" width="11.7109375" style="13" customWidth="1"/>
    <col min="10508" max="10508" width="11.5703125" style="13" customWidth="1"/>
    <col min="10509" max="10510" width="11.7109375" style="13" customWidth="1"/>
    <col min="10511" max="10511" width="11.5703125" style="13" customWidth="1"/>
    <col min="10512" max="10516" width="0" style="13" hidden="1" customWidth="1"/>
    <col min="10517" max="10517" width="11.7109375" style="13" customWidth="1"/>
    <col min="10518" max="10518" width="11.85546875" style="13" customWidth="1"/>
    <col min="10519" max="10519" width="9.5703125" style="13" customWidth="1"/>
    <col min="10520" max="10520" width="0" style="13" hidden="1" customWidth="1"/>
    <col min="10521" max="10521" width="16.5703125" style="13" customWidth="1"/>
    <col min="10522" max="10755" width="9.140625" style="13"/>
    <col min="10756" max="10756" width="6.140625" style="13" customWidth="1"/>
    <col min="10757" max="10757" width="29.42578125" style="13" customWidth="1"/>
    <col min="10758" max="10758" width="19.140625" style="13" customWidth="1"/>
    <col min="10759" max="10759" width="10.140625" style="13" customWidth="1"/>
    <col min="10760" max="10760" width="10.7109375" style="13" customWidth="1"/>
    <col min="10761" max="10761" width="0" style="13" hidden="1" customWidth="1"/>
    <col min="10762" max="10762" width="11.5703125" style="13" customWidth="1"/>
    <col min="10763" max="10763" width="11.7109375" style="13" customWidth="1"/>
    <col min="10764" max="10764" width="11.5703125" style="13" customWidth="1"/>
    <col min="10765" max="10766" width="11.7109375" style="13" customWidth="1"/>
    <col min="10767" max="10767" width="11.5703125" style="13" customWidth="1"/>
    <col min="10768" max="10772" width="0" style="13" hidden="1" customWidth="1"/>
    <col min="10773" max="10773" width="11.7109375" style="13" customWidth="1"/>
    <col min="10774" max="10774" width="11.85546875" style="13" customWidth="1"/>
    <col min="10775" max="10775" width="9.5703125" style="13" customWidth="1"/>
    <col min="10776" max="10776" width="0" style="13" hidden="1" customWidth="1"/>
    <col min="10777" max="10777" width="16.5703125" style="13" customWidth="1"/>
    <col min="10778" max="11011" width="9.140625" style="13"/>
    <col min="11012" max="11012" width="6.140625" style="13" customWidth="1"/>
    <col min="11013" max="11013" width="29.42578125" style="13" customWidth="1"/>
    <col min="11014" max="11014" width="19.140625" style="13" customWidth="1"/>
    <col min="11015" max="11015" width="10.140625" style="13" customWidth="1"/>
    <col min="11016" max="11016" width="10.7109375" style="13" customWidth="1"/>
    <col min="11017" max="11017" width="0" style="13" hidden="1" customWidth="1"/>
    <col min="11018" max="11018" width="11.5703125" style="13" customWidth="1"/>
    <col min="11019" max="11019" width="11.7109375" style="13" customWidth="1"/>
    <col min="11020" max="11020" width="11.5703125" style="13" customWidth="1"/>
    <col min="11021" max="11022" width="11.7109375" style="13" customWidth="1"/>
    <col min="11023" max="11023" width="11.5703125" style="13" customWidth="1"/>
    <col min="11024" max="11028" width="0" style="13" hidden="1" customWidth="1"/>
    <col min="11029" max="11029" width="11.7109375" style="13" customWidth="1"/>
    <col min="11030" max="11030" width="11.85546875" style="13" customWidth="1"/>
    <col min="11031" max="11031" width="9.5703125" style="13" customWidth="1"/>
    <col min="11032" max="11032" width="0" style="13" hidden="1" customWidth="1"/>
    <col min="11033" max="11033" width="16.5703125" style="13" customWidth="1"/>
    <col min="11034" max="11267" width="9.140625" style="13"/>
    <col min="11268" max="11268" width="6.140625" style="13" customWidth="1"/>
    <col min="11269" max="11269" width="29.42578125" style="13" customWidth="1"/>
    <col min="11270" max="11270" width="19.140625" style="13" customWidth="1"/>
    <col min="11271" max="11271" width="10.140625" style="13" customWidth="1"/>
    <col min="11272" max="11272" width="10.7109375" style="13" customWidth="1"/>
    <col min="11273" max="11273" width="0" style="13" hidden="1" customWidth="1"/>
    <col min="11274" max="11274" width="11.5703125" style="13" customWidth="1"/>
    <col min="11275" max="11275" width="11.7109375" style="13" customWidth="1"/>
    <col min="11276" max="11276" width="11.5703125" style="13" customWidth="1"/>
    <col min="11277" max="11278" width="11.7109375" style="13" customWidth="1"/>
    <col min="11279" max="11279" width="11.5703125" style="13" customWidth="1"/>
    <col min="11280" max="11284" width="0" style="13" hidden="1" customWidth="1"/>
    <col min="11285" max="11285" width="11.7109375" style="13" customWidth="1"/>
    <col min="11286" max="11286" width="11.85546875" style="13" customWidth="1"/>
    <col min="11287" max="11287" width="9.5703125" style="13" customWidth="1"/>
    <col min="11288" max="11288" width="0" style="13" hidden="1" customWidth="1"/>
    <col min="11289" max="11289" width="16.5703125" style="13" customWidth="1"/>
    <col min="11290" max="11523" width="9.140625" style="13"/>
    <col min="11524" max="11524" width="6.140625" style="13" customWidth="1"/>
    <col min="11525" max="11525" width="29.42578125" style="13" customWidth="1"/>
    <col min="11526" max="11526" width="19.140625" style="13" customWidth="1"/>
    <col min="11527" max="11527" width="10.140625" style="13" customWidth="1"/>
    <col min="11528" max="11528" width="10.7109375" style="13" customWidth="1"/>
    <col min="11529" max="11529" width="0" style="13" hidden="1" customWidth="1"/>
    <col min="11530" max="11530" width="11.5703125" style="13" customWidth="1"/>
    <col min="11531" max="11531" width="11.7109375" style="13" customWidth="1"/>
    <col min="11532" max="11532" width="11.5703125" style="13" customWidth="1"/>
    <col min="11533" max="11534" width="11.7109375" style="13" customWidth="1"/>
    <col min="11535" max="11535" width="11.5703125" style="13" customWidth="1"/>
    <col min="11536" max="11540" width="0" style="13" hidden="1" customWidth="1"/>
    <col min="11541" max="11541" width="11.7109375" style="13" customWidth="1"/>
    <col min="11542" max="11542" width="11.85546875" style="13" customWidth="1"/>
    <col min="11543" max="11543" width="9.5703125" style="13" customWidth="1"/>
    <col min="11544" max="11544" width="0" style="13" hidden="1" customWidth="1"/>
    <col min="11545" max="11545" width="16.5703125" style="13" customWidth="1"/>
    <col min="11546" max="11779" width="9.140625" style="13"/>
    <col min="11780" max="11780" width="6.140625" style="13" customWidth="1"/>
    <col min="11781" max="11781" width="29.42578125" style="13" customWidth="1"/>
    <col min="11782" max="11782" width="19.140625" style="13" customWidth="1"/>
    <col min="11783" max="11783" width="10.140625" style="13" customWidth="1"/>
    <col min="11784" max="11784" width="10.7109375" style="13" customWidth="1"/>
    <col min="11785" max="11785" width="0" style="13" hidden="1" customWidth="1"/>
    <col min="11786" max="11786" width="11.5703125" style="13" customWidth="1"/>
    <col min="11787" max="11787" width="11.7109375" style="13" customWidth="1"/>
    <col min="11788" max="11788" width="11.5703125" style="13" customWidth="1"/>
    <col min="11789" max="11790" width="11.7109375" style="13" customWidth="1"/>
    <col min="11791" max="11791" width="11.5703125" style="13" customWidth="1"/>
    <col min="11792" max="11796" width="0" style="13" hidden="1" customWidth="1"/>
    <col min="11797" max="11797" width="11.7109375" style="13" customWidth="1"/>
    <col min="11798" max="11798" width="11.85546875" style="13" customWidth="1"/>
    <col min="11799" max="11799" width="9.5703125" style="13" customWidth="1"/>
    <col min="11800" max="11800" width="0" style="13" hidden="1" customWidth="1"/>
    <col min="11801" max="11801" width="16.5703125" style="13" customWidth="1"/>
    <col min="11802" max="12035" width="9.140625" style="13"/>
    <col min="12036" max="12036" width="6.140625" style="13" customWidth="1"/>
    <col min="12037" max="12037" width="29.42578125" style="13" customWidth="1"/>
    <col min="12038" max="12038" width="19.140625" style="13" customWidth="1"/>
    <col min="12039" max="12039" width="10.140625" style="13" customWidth="1"/>
    <col min="12040" max="12040" width="10.7109375" style="13" customWidth="1"/>
    <col min="12041" max="12041" width="0" style="13" hidden="1" customWidth="1"/>
    <col min="12042" max="12042" width="11.5703125" style="13" customWidth="1"/>
    <col min="12043" max="12043" width="11.7109375" style="13" customWidth="1"/>
    <col min="12044" max="12044" width="11.5703125" style="13" customWidth="1"/>
    <col min="12045" max="12046" width="11.7109375" style="13" customWidth="1"/>
    <col min="12047" max="12047" width="11.5703125" style="13" customWidth="1"/>
    <col min="12048" max="12052" width="0" style="13" hidden="1" customWidth="1"/>
    <col min="12053" max="12053" width="11.7109375" style="13" customWidth="1"/>
    <col min="12054" max="12054" width="11.85546875" style="13" customWidth="1"/>
    <col min="12055" max="12055" width="9.5703125" style="13" customWidth="1"/>
    <col min="12056" max="12056" width="0" style="13" hidden="1" customWidth="1"/>
    <col min="12057" max="12057" width="16.5703125" style="13" customWidth="1"/>
    <col min="12058" max="12291" width="9.140625" style="13"/>
    <col min="12292" max="12292" width="6.140625" style="13" customWidth="1"/>
    <col min="12293" max="12293" width="29.42578125" style="13" customWidth="1"/>
    <col min="12294" max="12294" width="19.140625" style="13" customWidth="1"/>
    <col min="12295" max="12295" width="10.140625" style="13" customWidth="1"/>
    <col min="12296" max="12296" width="10.7109375" style="13" customWidth="1"/>
    <col min="12297" max="12297" width="0" style="13" hidden="1" customWidth="1"/>
    <col min="12298" max="12298" width="11.5703125" style="13" customWidth="1"/>
    <col min="12299" max="12299" width="11.7109375" style="13" customWidth="1"/>
    <col min="12300" max="12300" width="11.5703125" style="13" customWidth="1"/>
    <col min="12301" max="12302" width="11.7109375" style="13" customWidth="1"/>
    <col min="12303" max="12303" width="11.5703125" style="13" customWidth="1"/>
    <col min="12304" max="12308" width="0" style="13" hidden="1" customWidth="1"/>
    <col min="12309" max="12309" width="11.7109375" style="13" customWidth="1"/>
    <col min="12310" max="12310" width="11.85546875" style="13" customWidth="1"/>
    <col min="12311" max="12311" width="9.5703125" style="13" customWidth="1"/>
    <col min="12312" max="12312" width="0" style="13" hidden="1" customWidth="1"/>
    <col min="12313" max="12313" width="16.5703125" style="13" customWidth="1"/>
    <col min="12314" max="12547" width="9.140625" style="13"/>
    <col min="12548" max="12548" width="6.140625" style="13" customWidth="1"/>
    <col min="12549" max="12549" width="29.42578125" style="13" customWidth="1"/>
    <col min="12550" max="12550" width="19.140625" style="13" customWidth="1"/>
    <col min="12551" max="12551" width="10.140625" style="13" customWidth="1"/>
    <col min="12552" max="12552" width="10.7109375" style="13" customWidth="1"/>
    <col min="12553" max="12553" width="0" style="13" hidden="1" customWidth="1"/>
    <col min="12554" max="12554" width="11.5703125" style="13" customWidth="1"/>
    <col min="12555" max="12555" width="11.7109375" style="13" customWidth="1"/>
    <col min="12556" max="12556" width="11.5703125" style="13" customWidth="1"/>
    <col min="12557" max="12558" width="11.7109375" style="13" customWidth="1"/>
    <col min="12559" max="12559" width="11.5703125" style="13" customWidth="1"/>
    <col min="12560" max="12564" width="0" style="13" hidden="1" customWidth="1"/>
    <col min="12565" max="12565" width="11.7109375" style="13" customWidth="1"/>
    <col min="12566" max="12566" width="11.85546875" style="13" customWidth="1"/>
    <col min="12567" max="12567" width="9.5703125" style="13" customWidth="1"/>
    <col min="12568" max="12568" width="0" style="13" hidden="1" customWidth="1"/>
    <col min="12569" max="12569" width="16.5703125" style="13" customWidth="1"/>
    <col min="12570" max="12803" width="9.140625" style="13"/>
    <col min="12804" max="12804" width="6.140625" style="13" customWidth="1"/>
    <col min="12805" max="12805" width="29.42578125" style="13" customWidth="1"/>
    <col min="12806" max="12806" width="19.140625" style="13" customWidth="1"/>
    <col min="12807" max="12807" width="10.140625" style="13" customWidth="1"/>
    <col min="12808" max="12808" width="10.7109375" style="13" customWidth="1"/>
    <col min="12809" max="12809" width="0" style="13" hidden="1" customWidth="1"/>
    <col min="12810" max="12810" width="11.5703125" style="13" customWidth="1"/>
    <col min="12811" max="12811" width="11.7109375" style="13" customWidth="1"/>
    <col min="12812" max="12812" width="11.5703125" style="13" customWidth="1"/>
    <col min="12813" max="12814" width="11.7109375" style="13" customWidth="1"/>
    <col min="12815" max="12815" width="11.5703125" style="13" customWidth="1"/>
    <col min="12816" max="12820" width="0" style="13" hidden="1" customWidth="1"/>
    <col min="12821" max="12821" width="11.7109375" style="13" customWidth="1"/>
    <col min="12822" max="12822" width="11.85546875" style="13" customWidth="1"/>
    <col min="12823" max="12823" width="9.5703125" style="13" customWidth="1"/>
    <col min="12824" max="12824" width="0" style="13" hidden="1" customWidth="1"/>
    <col min="12825" max="12825" width="16.5703125" style="13" customWidth="1"/>
    <col min="12826" max="13059" width="9.140625" style="13"/>
    <col min="13060" max="13060" width="6.140625" style="13" customWidth="1"/>
    <col min="13061" max="13061" width="29.42578125" style="13" customWidth="1"/>
    <col min="13062" max="13062" width="19.140625" style="13" customWidth="1"/>
    <col min="13063" max="13063" width="10.140625" style="13" customWidth="1"/>
    <col min="13064" max="13064" width="10.7109375" style="13" customWidth="1"/>
    <col min="13065" max="13065" width="0" style="13" hidden="1" customWidth="1"/>
    <col min="13066" max="13066" width="11.5703125" style="13" customWidth="1"/>
    <col min="13067" max="13067" width="11.7109375" style="13" customWidth="1"/>
    <col min="13068" max="13068" width="11.5703125" style="13" customWidth="1"/>
    <col min="13069" max="13070" width="11.7109375" style="13" customWidth="1"/>
    <col min="13071" max="13071" width="11.5703125" style="13" customWidth="1"/>
    <col min="13072" max="13076" width="0" style="13" hidden="1" customWidth="1"/>
    <col min="13077" max="13077" width="11.7109375" style="13" customWidth="1"/>
    <col min="13078" max="13078" width="11.85546875" style="13" customWidth="1"/>
    <col min="13079" max="13079" width="9.5703125" style="13" customWidth="1"/>
    <col min="13080" max="13080" width="0" style="13" hidden="1" customWidth="1"/>
    <col min="13081" max="13081" width="16.5703125" style="13" customWidth="1"/>
    <col min="13082" max="13315" width="9.140625" style="13"/>
    <col min="13316" max="13316" width="6.140625" style="13" customWidth="1"/>
    <col min="13317" max="13317" width="29.42578125" style="13" customWidth="1"/>
    <col min="13318" max="13318" width="19.140625" style="13" customWidth="1"/>
    <col min="13319" max="13319" width="10.140625" style="13" customWidth="1"/>
    <col min="13320" max="13320" width="10.7109375" style="13" customWidth="1"/>
    <col min="13321" max="13321" width="0" style="13" hidden="1" customWidth="1"/>
    <col min="13322" max="13322" width="11.5703125" style="13" customWidth="1"/>
    <col min="13323" max="13323" width="11.7109375" style="13" customWidth="1"/>
    <col min="13324" max="13324" width="11.5703125" style="13" customWidth="1"/>
    <col min="13325" max="13326" width="11.7109375" style="13" customWidth="1"/>
    <col min="13327" max="13327" width="11.5703125" style="13" customWidth="1"/>
    <col min="13328" max="13332" width="0" style="13" hidden="1" customWidth="1"/>
    <col min="13333" max="13333" width="11.7109375" style="13" customWidth="1"/>
    <col min="13334" max="13334" width="11.85546875" style="13" customWidth="1"/>
    <col min="13335" max="13335" width="9.5703125" style="13" customWidth="1"/>
    <col min="13336" max="13336" width="0" style="13" hidden="1" customWidth="1"/>
    <col min="13337" max="13337" width="16.5703125" style="13" customWidth="1"/>
    <col min="13338" max="13571" width="9.140625" style="13"/>
    <col min="13572" max="13572" width="6.140625" style="13" customWidth="1"/>
    <col min="13573" max="13573" width="29.42578125" style="13" customWidth="1"/>
    <col min="13574" max="13574" width="19.140625" style="13" customWidth="1"/>
    <col min="13575" max="13575" width="10.140625" style="13" customWidth="1"/>
    <col min="13576" max="13576" width="10.7109375" style="13" customWidth="1"/>
    <col min="13577" max="13577" width="0" style="13" hidden="1" customWidth="1"/>
    <col min="13578" max="13578" width="11.5703125" style="13" customWidth="1"/>
    <col min="13579" max="13579" width="11.7109375" style="13" customWidth="1"/>
    <col min="13580" max="13580" width="11.5703125" style="13" customWidth="1"/>
    <col min="13581" max="13582" width="11.7109375" style="13" customWidth="1"/>
    <col min="13583" max="13583" width="11.5703125" style="13" customWidth="1"/>
    <col min="13584" max="13588" width="0" style="13" hidden="1" customWidth="1"/>
    <col min="13589" max="13589" width="11.7109375" style="13" customWidth="1"/>
    <col min="13590" max="13590" width="11.85546875" style="13" customWidth="1"/>
    <col min="13591" max="13591" width="9.5703125" style="13" customWidth="1"/>
    <col min="13592" max="13592" width="0" style="13" hidden="1" customWidth="1"/>
    <col min="13593" max="13593" width="16.5703125" style="13" customWidth="1"/>
    <col min="13594" max="13827" width="9.140625" style="13"/>
    <col min="13828" max="13828" width="6.140625" style="13" customWidth="1"/>
    <col min="13829" max="13829" width="29.42578125" style="13" customWidth="1"/>
    <col min="13830" max="13830" width="19.140625" style="13" customWidth="1"/>
    <col min="13831" max="13831" width="10.140625" style="13" customWidth="1"/>
    <col min="13832" max="13832" width="10.7109375" style="13" customWidth="1"/>
    <col min="13833" max="13833" width="0" style="13" hidden="1" customWidth="1"/>
    <col min="13834" max="13834" width="11.5703125" style="13" customWidth="1"/>
    <col min="13835" max="13835" width="11.7109375" style="13" customWidth="1"/>
    <col min="13836" max="13836" width="11.5703125" style="13" customWidth="1"/>
    <col min="13837" max="13838" width="11.7109375" style="13" customWidth="1"/>
    <col min="13839" max="13839" width="11.5703125" style="13" customWidth="1"/>
    <col min="13840" max="13844" width="0" style="13" hidden="1" customWidth="1"/>
    <col min="13845" max="13845" width="11.7109375" style="13" customWidth="1"/>
    <col min="13846" max="13846" width="11.85546875" style="13" customWidth="1"/>
    <col min="13847" max="13847" width="9.5703125" style="13" customWidth="1"/>
    <col min="13848" max="13848" width="0" style="13" hidden="1" customWidth="1"/>
    <col min="13849" max="13849" width="16.5703125" style="13" customWidth="1"/>
    <col min="13850" max="14083" width="9.140625" style="13"/>
    <col min="14084" max="14084" width="6.140625" style="13" customWidth="1"/>
    <col min="14085" max="14085" width="29.42578125" style="13" customWidth="1"/>
    <col min="14086" max="14086" width="19.140625" style="13" customWidth="1"/>
    <col min="14087" max="14087" width="10.140625" style="13" customWidth="1"/>
    <col min="14088" max="14088" width="10.7109375" style="13" customWidth="1"/>
    <col min="14089" max="14089" width="0" style="13" hidden="1" customWidth="1"/>
    <col min="14090" max="14090" width="11.5703125" style="13" customWidth="1"/>
    <col min="14091" max="14091" width="11.7109375" style="13" customWidth="1"/>
    <col min="14092" max="14092" width="11.5703125" style="13" customWidth="1"/>
    <col min="14093" max="14094" width="11.7109375" style="13" customWidth="1"/>
    <col min="14095" max="14095" width="11.5703125" style="13" customWidth="1"/>
    <col min="14096" max="14100" width="0" style="13" hidden="1" customWidth="1"/>
    <col min="14101" max="14101" width="11.7109375" style="13" customWidth="1"/>
    <col min="14102" max="14102" width="11.85546875" style="13" customWidth="1"/>
    <col min="14103" max="14103" width="9.5703125" style="13" customWidth="1"/>
    <col min="14104" max="14104" width="0" style="13" hidden="1" customWidth="1"/>
    <col min="14105" max="14105" width="16.5703125" style="13" customWidth="1"/>
    <col min="14106" max="14339" width="9.140625" style="13"/>
    <col min="14340" max="14340" width="6.140625" style="13" customWidth="1"/>
    <col min="14341" max="14341" width="29.42578125" style="13" customWidth="1"/>
    <col min="14342" max="14342" width="19.140625" style="13" customWidth="1"/>
    <col min="14343" max="14343" width="10.140625" style="13" customWidth="1"/>
    <col min="14344" max="14344" width="10.7109375" style="13" customWidth="1"/>
    <col min="14345" max="14345" width="0" style="13" hidden="1" customWidth="1"/>
    <col min="14346" max="14346" width="11.5703125" style="13" customWidth="1"/>
    <col min="14347" max="14347" width="11.7109375" style="13" customWidth="1"/>
    <col min="14348" max="14348" width="11.5703125" style="13" customWidth="1"/>
    <col min="14349" max="14350" width="11.7109375" style="13" customWidth="1"/>
    <col min="14351" max="14351" width="11.5703125" style="13" customWidth="1"/>
    <col min="14352" max="14356" width="0" style="13" hidden="1" customWidth="1"/>
    <col min="14357" max="14357" width="11.7109375" style="13" customWidth="1"/>
    <col min="14358" max="14358" width="11.85546875" style="13" customWidth="1"/>
    <col min="14359" max="14359" width="9.5703125" style="13" customWidth="1"/>
    <col min="14360" max="14360" width="0" style="13" hidden="1" customWidth="1"/>
    <col min="14361" max="14361" width="16.5703125" style="13" customWidth="1"/>
    <col min="14362" max="14595" width="9.140625" style="13"/>
    <col min="14596" max="14596" width="6.140625" style="13" customWidth="1"/>
    <col min="14597" max="14597" width="29.42578125" style="13" customWidth="1"/>
    <col min="14598" max="14598" width="19.140625" style="13" customWidth="1"/>
    <col min="14599" max="14599" width="10.140625" style="13" customWidth="1"/>
    <col min="14600" max="14600" width="10.7109375" style="13" customWidth="1"/>
    <col min="14601" max="14601" width="0" style="13" hidden="1" customWidth="1"/>
    <col min="14602" max="14602" width="11.5703125" style="13" customWidth="1"/>
    <col min="14603" max="14603" width="11.7109375" style="13" customWidth="1"/>
    <col min="14604" max="14604" width="11.5703125" style="13" customWidth="1"/>
    <col min="14605" max="14606" width="11.7109375" style="13" customWidth="1"/>
    <col min="14607" max="14607" width="11.5703125" style="13" customWidth="1"/>
    <col min="14608" max="14612" width="0" style="13" hidden="1" customWidth="1"/>
    <col min="14613" max="14613" width="11.7109375" style="13" customWidth="1"/>
    <col min="14614" max="14614" width="11.85546875" style="13" customWidth="1"/>
    <col min="14615" max="14615" width="9.5703125" style="13" customWidth="1"/>
    <col min="14616" max="14616" width="0" style="13" hidden="1" customWidth="1"/>
    <col min="14617" max="14617" width="16.5703125" style="13" customWidth="1"/>
    <col min="14618" max="14851" width="9.140625" style="13"/>
    <col min="14852" max="14852" width="6.140625" style="13" customWidth="1"/>
    <col min="14853" max="14853" width="29.42578125" style="13" customWidth="1"/>
    <col min="14854" max="14854" width="19.140625" style="13" customWidth="1"/>
    <col min="14855" max="14855" width="10.140625" style="13" customWidth="1"/>
    <col min="14856" max="14856" width="10.7109375" style="13" customWidth="1"/>
    <col min="14857" max="14857" width="0" style="13" hidden="1" customWidth="1"/>
    <col min="14858" max="14858" width="11.5703125" style="13" customWidth="1"/>
    <col min="14859" max="14859" width="11.7109375" style="13" customWidth="1"/>
    <col min="14860" max="14860" width="11.5703125" style="13" customWidth="1"/>
    <col min="14861" max="14862" width="11.7109375" style="13" customWidth="1"/>
    <col min="14863" max="14863" width="11.5703125" style="13" customWidth="1"/>
    <col min="14864" max="14868" width="0" style="13" hidden="1" customWidth="1"/>
    <col min="14869" max="14869" width="11.7109375" style="13" customWidth="1"/>
    <col min="14870" max="14870" width="11.85546875" style="13" customWidth="1"/>
    <col min="14871" max="14871" width="9.5703125" style="13" customWidth="1"/>
    <col min="14872" max="14872" width="0" style="13" hidden="1" customWidth="1"/>
    <col min="14873" max="14873" width="16.5703125" style="13" customWidth="1"/>
    <col min="14874" max="15107" width="9.140625" style="13"/>
    <col min="15108" max="15108" width="6.140625" style="13" customWidth="1"/>
    <col min="15109" max="15109" width="29.42578125" style="13" customWidth="1"/>
    <col min="15110" max="15110" width="19.140625" style="13" customWidth="1"/>
    <col min="15111" max="15111" width="10.140625" style="13" customWidth="1"/>
    <col min="15112" max="15112" width="10.7109375" style="13" customWidth="1"/>
    <col min="15113" max="15113" width="0" style="13" hidden="1" customWidth="1"/>
    <col min="15114" max="15114" width="11.5703125" style="13" customWidth="1"/>
    <col min="15115" max="15115" width="11.7109375" style="13" customWidth="1"/>
    <col min="15116" max="15116" width="11.5703125" style="13" customWidth="1"/>
    <col min="15117" max="15118" width="11.7109375" style="13" customWidth="1"/>
    <col min="15119" max="15119" width="11.5703125" style="13" customWidth="1"/>
    <col min="15120" max="15124" width="0" style="13" hidden="1" customWidth="1"/>
    <col min="15125" max="15125" width="11.7109375" style="13" customWidth="1"/>
    <col min="15126" max="15126" width="11.85546875" style="13" customWidth="1"/>
    <col min="15127" max="15127" width="9.5703125" style="13" customWidth="1"/>
    <col min="15128" max="15128" width="0" style="13" hidden="1" customWidth="1"/>
    <col min="15129" max="15129" width="16.5703125" style="13" customWidth="1"/>
    <col min="15130" max="15363" width="9.140625" style="13"/>
    <col min="15364" max="15364" width="6.140625" style="13" customWidth="1"/>
    <col min="15365" max="15365" width="29.42578125" style="13" customWidth="1"/>
    <col min="15366" max="15366" width="19.140625" style="13" customWidth="1"/>
    <col min="15367" max="15367" width="10.140625" style="13" customWidth="1"/>
    <col min="15368" max="15368" width="10.7109375" style="13" customWidth="1"/>
    <col min="15369" max="15369" width="0" style="13" hidden="1" customWidth="1"/>
    <col min="15370" max="15370" width="11.5703125" style="13" customWidth="1"/>
    <col min="15371" max="15371" width="11.7109375" style="13" customWidth="1"/>
    <col min="15372" max="15372" width="11.5703125" style="13" customWidth="1"/>
    <col min="15373" max="15374" width="11.7109375" style="13" customWidth="1"/>
    <col min="15375" max="15375" width="11.5703125" style="13" customWidth="1"/>
    <col min="15376" max="15380" width="0" style="13" hidden="1" customWidth="1"/>
    <col min="15381" max="15381" width="11.7109375" style="13" customWidth="1"/>
    <col min="15382" max="15382" width="11.85546875" style="13" customWidth="1"/>
    <col min="15383" max="15383" width="9.5703125" style="13" customWidth="1"/>
    <col min="15384" max="15384" width="0" style="13" hidden="1" customWidth="1"/>
    <col min="15385" max="15385" width="16.5703125" style="13" customWidth="1"/>
    <col min="15386" max="15619" width="9.140625" style="13"/>
    <col min="15620" max="15620" width="6.140625" style="13" customWidth="1"/>
    <col min="15621" max="15621" width="29.42578125" style="13" customWidth="1"/>
    <col min="15622" max="15622" width="19.140625" style="13" customWidth="1"/>
    <col min="15623" max="15623" width="10.140625" style="13" customWidth="1"/>
    <col min="15624" max="15624" width="10.7109375" style="13" customWidth="1"/>
    <col min="15625" max="15625" width="0" style="13" hidden="1" customWidth="1"/>
    <col min="15626" max="15626" width="11.5703125" style="13" customWidth="1"/>
    <col min="15627" max="15627" width="11.7109375" style="13" customWidth="1"/>
    <col min="15628" max="15628" width="11.5703125" style="13" customWidth="1"/>
    <col min="15629" max="15630" width="11.7109375" style="13" customWidth="1"/>
    <col min="15631" max="15631" width="11.5703125" style="13" customWidth="1"/>
    <col min="15632" max="15636" width="0" style="13" hidden="1" customWidth="1"/>
    <col min="15637" max="15637" width="11.7109375" style="13" customWidth="1"/>
    <col min="15638" max="15638" width="11.85546875" style="13" customWidth="1"/>
    <col min="15639" max="15639" width="9.5703125" style="13" customWidth="1"/>
    <col min="15640" max="15640" width="0" style="13" hidden="1" customWidth="1"/>
    <col min="15641" max="15641" width="16.5703125" style="13" customWidth="1"/>
    <col min="15642" max="15875" width="9.140625" style="13"/>
    <col min="15876" max="15876" width="6.140625" style="13" customWidth="1"/>
    <col min="15877" max="15877" width="29.42578125" style="13" customWidth="1"/>
    <col min="15878" max="15878" width="19.140625" style="13" customWidth="1"/>
    <col min="15879" max="15879" width="10.140625" style="13" customWidth="1"/>
    <col min="15880" max="15880" width="10.7109375" style="13" customWidth="1"/>
    <col min="15881" max="15881" width="0" style="13" hidden="1" customWidth="1"/>
    <col min="15882" max="15882" width="11.5703125" style="13" customWidth="1"/>
    <col min="15883" max="15883" width="11.7109375" style="13" customWidth="1"/>
    <col min="15884" max="15884" width="11.5703125" style="13" customWidth="1"/>
    <col min="15885" max="15886" width="11.7109375" style="13" customWidth="1"/>
    <col min="15887" max="15887" width="11.5703125" style="13" customWidth="1"/>
    <col min="15888" max="15892" width="0" style="13" hidden="1" customWidth="1"/>
    <col min="15893" max="15893" width="11.7109375" style="13" customWidth="1"/>
    <col min="15894" max="15894" width="11.85546875" style="13" customWidth="1"/>
    <col min="15895" max="15895" width="9.5703125" style="13" customWidth="1"/>
    <col min="15896" max="15896" width="0" style="13" hidden="1" customWidth="1"/>
    <col min="15897" max="15897" width="16.5703125" style="13" customWidth="1"/>
    <col min="15898" max="16131" width="9.140625" style="13"/>
    <col min="16132" max="16132" width="6.140625" style="13" customWidth="1"/>
    <col min="16133" max="16133" width="29.42578125" style="13" customWidth="1"/>
    <col min="16134" max="16134" width="19.140625" style="13" customWidth="1"/>
    <col min="16135" max="16135" width="10.140625" style="13" customWidth="1"/>
    <col min="16136" max="16136" width="10.7109375" style="13" customWidth="1"/>
    <col min="16137" max="16137" width="0" style="13" hidden="1" customWidth="1"/>
    <col min="16138" max="16138" width="11.5703125" style="13" customWidth="1"/>
    <col min="16139" max="16139" width="11.7109375" style="13" customWidth="1"/>
    <col min="16140" max="16140" width="11.5703125" style="13" customWidth="1"/>
    <col min="16141" max="16142" width="11.7109375" style="13" customWidth="1"/>
    <col min="16143" max="16143" width="11.5703125" style="13" customWidth="1"/>
    <col min="16144" max="16148" width="0" style="13" hidden="1" customWidth="1"/>
    <col min="16149" max="16149" width="11.7109375" style="13" customWidth="1"/>
    <col min="16150" max="16150" width="11.85546875" style="13" customWidth="1"/>
    <col min="16151" max="16151" width="9.5703125" style="13" customWidth="1"/>
    <col min="16152" max="16152" width="0" style="13" hidden="1" customWidth="1"/>
    <col min="16153" max="16153" width="16.5703125" style="13" customWidth="1"/>
    <col min="16154" max="16384" width="9.140625" style="13"/>
  </cols>
  <sheetData>
    <row r="1" spans="1:30" s="22" customFormat="1" ht="20.25" x14ac:dyDescent="0.3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s="22" customFormat="1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7" customFormat="1" ht="24" customHeight="1" thickBot="1" x14ac:dyDescent="0.25">
      <c r="A3" s="26"/>
      <c r="B3" s="26"/>
      <c r="C3" s="26"/>
      <c r="D3" s="84" t="s">
        <v>54</v>
      </c>
      <c r="E3" s="85">
        <f>COUNTIF(LISTA_3[E],"&gt;0")</f>
        <v>0</v>
      </c>
      <c r="F3" s="85">
        <f>SUM(LISTA_3[F])</f>
        <v>0</v>
      </c>
      <c r="G3" s="85">
        <f>SUM(LISTA_3[G])</f>
        <v>0</v>
      </c>
      <c r="H3" s="85">
        <f>SUM(LISTA_3[H])</f>
        <v>0</v>
      </c>
      <c r="I3" s="85">
        <f>SUM(LISTA_3[I])</f>
        <v>0</v>
      </c>
      <c r="J3" s="85">
        <f>SUM(LISTA_3[J])</f>
        <v>0</v>
      </c>
      <c r="K3" s="85">
        <f>SUM(LISTA_3[K])</f>
        <v>0</v>
      </c>
      <c r="L3" s="85">
        <f>SUM(LISTA_3[L])</f>
        <v>0</v>
      </c>
      <c r="M3" s="85">
        <f>SUM(LISTA_3[M])</f>
        <v>0</v>
      </c>
      <c r="N3" s="85">
        <f>SUM(LISTA_3[N])</f>
        <v>0</v>
      </c>
      <c r="O3" s="85">
        <f>SUM(LISTA_3[O])</f>
        <v>0</v>
      </c>
      <c r="P3" s="85">
        <f>SUM(LISTA_3[P])</f>
        <v>0</v>
      </c>
      <c r="Q3" s="85">
        <f>SUM(LISTA_3[Q])</f>
        <v>0</v>
      </c>
      <c r="R3" s="85">
        <f>SUM(LISTA_3[R])</f>
        <v>0</v>
      </c>
      <c r="S3" s="85">
        <f>SUM(LISTA_3[S])</f>
        <v>0</v>
      </c>
      <c r="T3" s="85">
        <f>SUM(LISTA_3[T])</f>
        <v>0</v>
      </c>
      <c r="U3" s="85">
        <f>SUM(LISTA_3[U])</f>
        <v>0</v>
      </c>
      <c r="V3" s="85">
        <f>SUM(LISTA_3[V])</f>
        <v>0</v>
      </c>
      <c r="W3" s="85">
        <f>SUM(LISTA_3[W])</f>
        <v>0</v>
      </c>
      <c r="X3" s="85">
        <f>SUM(LISTA_3[X])</f>
        <v>0</v>
      </c>
      <c r="Y3" s="85">
        <f>SUM(LISTA_3[Y])</f>
        <v>0</v>
      </c>
      <c r="Z3" s="85">
        <f>SUM(LISTA_3[Z])</f>
        <v>0</v>
      </c>
      <c r="AA3" s="85">
        <f>SUM(LISTA_3[AA])</f>
        <v>0</v>
      </c>
      <c r="AB3" s="85">
        <f>SUM(LISTA_3[AB])</f>
        <v>0</v>
      </c>
      <c r="AC3" s="85">
        <f>SUM(LISTA_3[AC])</f>
        <v>0</v>
      </c>
      <c r="AD3" s="85">
        <f>SUM(LISTA_3[AD])</f>
        <v>0</v>
      </c>
    </row>
    <row r="4" spans="1:30" s="27" customFormat="1" ht="33.75" customHeight="1" thickBot="1" x14ac:dyDescent="0.25">
      <c r="A4" s="52" t="s">
        <v>1</v>
      </c>
      <c r="B4" s="54" t="s">
        <v>2</v>
      </c>
      <c r="C4" s="56" t="s">
        <v>3</v>
      </c>
      <c r="D4" s="58" t="s">
        <v>4</v>
      </c>
      <c r="E4" s="61" t="s">
        <v>5</v>
      </c>
      <c r="F4" s="64" t="s">
        <v>6</v>
      </c>
      <c r="G4" s="67" t="s">
        <v>7</v>
      </c>
      <c r="H4" s="68"/>
      <c r="I4" s="68"/>
      <c r="J4" s="68"/>
      <c r="K4" s="68"/>
      <c r="L4" s="68"/>
      <c r="M4" s="69"/>
      <c r="N4" s="67" t="s">
        <v>8</v>
      </c>
      <c r="O4" s="68"/>
      <c r="P4" s="68"/>
      <c r="Q4" s="68"/>
      <c r="R4" s="69"/>
      <c r="S4" s="67" t="s">
        <v>9</v>
      </c>
      <c r="T4" s="68"/>
      <c r="U4" s="68"/>
      <c r="V4" s="68"/>
      <c r="W4" s="68"/>
      <c r="X4" s="69"/>
      <c r="Y4" s="70" t="s">
        <v>10</v>
      </c>
      <c r="Z4" s="71"/>
      <c r="AA4" s="72"/>
      <c r="AB4" s="67" t="s">
        <v>11</v>
      </c>
      <c r="AC4" s="69"/>
      <c r="AD4" s="73" t="s">
        <v>12</v>
      </c>
    </row>
    <row r="5" spans="1:30" s="27" customFormat="1" ht="16.5" thickBot="1" x14ac:dyDescent="0.25">
      <c r="A5" s="53"/>
      <c r="B5" s="55"/>
      <c r="C5" s="57"/>
      <c r="D5" s="59"/>
      <c r="E5" s="62"/>
      <c r="F5" s="65"/>
      <c r="G5" s="1">
        <v>150</v>
      </c>
      <c r="H5" s="2">
        <v>113</v>
      </c>
      <c r="I5" s="1">
        <v>75</v>
      </c>
      <c r="J5" s="1">
        <v>75</v>
      </c>
      <c r="K5" s="1">
        <v>38</v>
      </c>
      <c r="L5" s="3">
        <v>38</v>
      </c>
      <c r="M5" s="3">
        <v>38</v>
      </c>
      <c r="N5" s="3">
        <v>220</v>
      </c>
      <c r="O5" s="3">
        <v>165</v>
      </c>
      <c r="P5" s="3">
        <v>145</v>
      </c>
      <c r="Q5" s="1">
        <v>110</v>
      </c>
      <c r="R5" s="1">
        <v>55</v>
      </c>
      <c r="S5" s="1">
        <v>60</v>
      </c>
      <c r="T5" s="1">
        <v>45</v>
      </c>
      <c r="U5" s="1">
        <v>40</v>
      </c>
      <c r="V5" s="1">
        <v>30</v>
      </c>
      <c r="W5" s="4">
        <v>15</v>
      </c>
      <c r="X5" s="64" t="s">
        <v>13</v>
      </c>
      <c r="Y5" s="5">
        <v>30</v>
      </c>
      <c r="Z5" s="6">
        <v>15</v>
      </c>
      <c r="AA5" s="6">
        <v>15</v>
      </c>
      <c r="AB5" s="1">
        <v>10</v>
      </c>
      <c r="AC5" s="77" t="s">
        <v>14</v>
      </c>
      <c r="AD5" s="74"/>
    </row>
    <row r="6" spans="1:30" s="27" customFormat="1" ht="96" customHeight="1" thickBot="1" x14ac:dyDescent="0.25">
      <c r="A6" s="53"/>
      <c r="B6" s="55"/>
      <c r="C6" s="57"/>
      <c r="D6" s="60"/>
      <c r="E6" s="63"/>
      <c r="F6" s="66"/>
      <c r="G6" s="7" t="s">
        <v>15</v>
      </c>
      <c r="H6" s="8" t="s">
        <v>16</v>
      </c>
      <c r="I6" s="8" t="s">
        <v>17</v>
      </c>
      <c r="J6" s="8" t="s">
        <v>18</v>
      </c>
      <c r="K6" s="9" t="s">
        <v>19</v>
      </c>
      <c r="L6" s="10" t="s">
        <v>20</v>
      </c>
      <c r="M6" s="8" t="s">
        <v>21</v>
      </c>
      <c r="N6" s="10" t="s">
        <v>15</v>
      </c>
      <c r="O6" s="39" t="s">
        <v>85</v>
      </c>
      <c r="P6" s="40" t="s">
        <v>86</v>
      </c>
      <c r="Q6" s="39" t="s">
        <v>87</v>
      </c>
      <c r="R6" s="40" t="s">
        <v>88</v>
      </c>
      <c r="S6" s="10" t="s">
        <v>15</v>
      </c>
      <c r="T6" s="39" t="s">
        <v>85</v>
      </c>
      <c r="U6" s="40" t="s">
        <v>86</v>
      </c>
      <c r="V6" s="39" t="s">
        <v>87</v>
      </c>
      <c r="W6" s="40" t="s">
        <v>88</v>
      </c>
      <c r="X6" s="76"/>
      <c r="Y6" s="8" t="s">
        <v>22</v>
      </c>
      <c r="Z6" s="28" t="s">
        <v>23</v>
      </c>
      <c r="AA6" s="28" t="s">
        <v>82</v>
      </c>
      <c r="AB6" s="11" t="s">
        <v>24</v>
      </c>
      <c r="AC6" s="78"/>
      <c r="AD6" s="75"/>
    </row>
    <row r="7" spans="1:30" s="14" customFormat="1" ht="13.5" customHeight="1" x14ac:dyDescent="0.2">
      <c r="A7" s="15" t="s">
        <v>25</v>
      </c>
      <c r="B7" s="16" t="s">
        <v>26</v>
      </c>
      <c r="C7" s="17" t="s">
        <v>27</v>
      </c>
      <c r="D7" s="17" t="s">
        <v>28</v>
      </c>
      <c r="E7" s="18" t="s">
        <v>29</v>
      </c>
      <c r="F7" s="18" t="s">
        <v>30</v>
      </c>
      <c r="G7" s="18" t="s">
        <v>31</v>
      </c>
      <c r="H7" s="18" t="s">
        <v>32</v>
      </c>
      <c r="I7" s="18" t="s">
        <v>33</v>
      </c>
      <c r="J7" s="18" t="s">
        <v>34</v>
      </c>
      <c r="K7" s="18" t="s">
        <v>35</v>
      </c>
      <c r="L7" s="18" t="s">
        <v>36</v>
      </c>
      <c r="M7" s="18" t="s">
        <v>37</v>
      </c>
      <c r="N7" s="18" t="s">
        <v>38</v>
      </c>
      <c r="O7" s="18" t="s">
        <v>39</v>
      </c>
      <c r="P7" s="18" t="s">
        <v>40</v>
      </c>
      <c r="Q7" s="18" t="s">
        <v>41</v>
      </c>
      <c r="R7" s="18" t="s">
        <v>42</v>
      </c>
      <c r="S7" s="18" t="s">
        <v>43</v>
      </c>
      <c r="T7" s="18" t="s">
        <v>44</v>
      </c>
      <c r="U7" s="18" t="s">
        <v>45</v>
      </c>
      <c r="V7" s="18" t="s">
        <v>46</v>
      </c>
      <c r="W7" s="18" t="s">
        <v>47</v>
      </c>
      <c r="X7" s="18" t="s">
        <v>48</v>
      </c>
      <c r="Y7" s="18" t="s">
        <v>49</v>
      </c>
      <c r="Z7" s="18" t="s">
        <v>50</v>
      </c>
      <c r="AA7" s="18" t="s">
        <v>51</v>
      </c>
      <c r="AB7" s="18" t="s">
        <v>52</v>
      </c>
      <c r="AC7" s="18" t="s">
        <v>53</v>
      </c>
      <c r="AD7" s="19" t="s">
        <v>83</v>
      </c>
    </row>
    <row r="8" spans="1:30" x14ac:dyDescent="0.2">
      <c r="A8" s="12">
        <v>1</v>
      </c>
      <c r="B8" s="46"/>
      <c r="C8" s="45"/>
      <c r="D8" s="47"/>
      <c r="E8" s="45"/>
      <c r="F8" s="42" t="str">
        <f>IF(SUM(LISTA_3[[#This Row],[N]:[R]])&gt;0,1,"")</f>
        <v/>
      </c>
      <c r="G8" s="42"/>
      <c r="H8" s="42"/>
      <c r="I8" s="42"/>
      <c r="J8" s="42"/>
      <c r="K8" s="42"/>
      <c r="L8" s="42"/>
      <c r="M8" s="42"/>
      <c r="N8" s="42"/>
      <c r="O8" s="43"/>
      <c r="P8" s="42"/>
      <c r="Q8" s="42"/>
      <c r="R8" s="42"/>
      <c r="S8" s="42"/>
      <c r="T8" s="42"/>
      <c r="U8" s="42"/>
      <c r="V8" s="42"/>
      <c r="W8" s="42"/>
      <c r="X8" s="42" t="str">
        <f>IF(SUM(LISTA_3[[#This Row],[S]:[W]])&gt;0,1,"")</f>
        <v/>
      </c>
      <c r="Y8" s="42"/>
      <c r="Z8" s="42"/>
      <c r="AA8" s="42"/>
      <c r="AB8" s="42"/>
      <c r="AC8" s="42"/>
      <c r="AD8" s="20">
        <f>(LISTA_3[[#This Row],[G]]*$G$5)+(LISTA_3[[#This Row],[H]]*$H$5)+(LISTA_3[[#This Row],[I]]*$I$5)+(LISTA_3[[#This Row],[J]]*$J$5)+(LISTA_3[[#This Row],[K]]*$K$5)+(LISTA_3[[#This Row],[L]]*$L$5)+(LISTA_3[[#This Row],[M]]*$M$5)+(LISTA_3[[#This Row],[N]]*$N$5)+(LISTA_3[[#This Row],[O]]*$O$5)+(LISTA_3[[#This Row],[P]]*$P$5)+(LISTA_3[[#This Row],[Q]]*$Q$5)+(LISTA_3[[#This Row],[R]]*$R$5)+(LISTA_3[[#This Row],[S]]*$S$5)+(LISTA_3[[#This Row],[T]]*$T$5)+(LISTA_3[[#This Row],[U]]*$U$5)+(LISTA_3[[#This Row],[V]]*$V$5)+(LISTA_3[[#This Row],[W]]*$W$5)+(LISTA_3[[#This Row],[Y]]*$Y$5)+(LISTA_3[[#This Row],[Z]]*$Z$5)+(LISTA_3[[#This Row],[AA]]*$AA$5)+(LISTA_3[[#This Row],[AB]]*$AB$5)</f>
        <v>0</v>
      </c>
    </row>
    <row r="9" spans="1:30" x14ac:dyDescent="0.2">
      <c r="A9" s="12">
        <v>2</v>
      </c>
      <c r="B9" s="46"/>
      <c r="C9" s="45"/>
      <c r="D9" s="45"/>
      <c r="E9" s="45"/>
      <c r="F9" s="42" t="str">
        <f>IF(SUM(LISTA_3[[#This Row],[N]:[R]])&gt;0,1,"")</f>
        <v/>
      </c>
      <c r="G9" s="42"/>
      <c r="H9" s="42"/>
      <c r="I9" s="42"/>
      <c r="J9" s="42"/>
      <c r="K9" s="42"/>
      <c r="L9" s="42"/>
      <c r="M9" s="42"/>
      <c r="N9" s="42"/>
      <c r="O9" s="43"/>
      <c r="P9" s="42"/>
      <c r="Q9" s="42"/>
      <c r="R9" s="42"/>
      <c r="S9" s="42"/>
      <c r="T9" s="42"/>
      <c r="U9" s="42"/>
      <c r="V9" s="42"/>
      <c r="W9" s="42"/>
      <c r="X9" s="42" t="str">
        <f>IF(SUM(LISTA_3[[#This Row],[S]:[W]])&gt;0,1,"")</f>
        <v/>
      </c>
      <c r="Y9" s="42"/>
      <c r="Z9" s="42"/>
      <c r="AA9" s="42"/>
      <c r="AB9" s="42"/>
      <c r="AC9" s="42"/>
      <c r="AD9" s="21">
        <f>(LISTA_3[[#This Row],[G]]*$G$5)+(LISTA_3[[#This Row],[H]]*$H$5)+(LISTA_3[[#This Row],[I]]*$I$5)+(LISTA_3[[#This Row],[J]]*$J$5)+(LISTA_3[[#This Row],[K]]*$K$5)+(LISTA_3[[#This Row],[L]]*$L$5)+(LISTA_3[[#This Row],[M]]*$M$5)+(LISTA_3[[#This Row],[N]]*$N$5)+(LISTA_3[[#This Row],[O]]*$O$5)+(LISTA_3[[#This Row],[P]]*$P$5)+(LISTA_3[[#This Row],[Q]]*$Q$5)+(LISTA_3[[#This Row],[R]]*$R$5)+(LISTA_3[[#This Row],[S]]*$S$5)+(LISTA_3[[#This Row],[T]]*$T$5)+(LISTA_3[[#This Row],[U]]*$U$5)+(LISTA_3[[#This Row],[V]]*$V$5)+(LISTA_3[[#This Row],[W]]*$W$5)+(LISTA_3[[#This Row],[Y]]*$Y$5)+(LISTA_3[[#This Row],[Z]]*$Z$5)+(LISTA_3[[#This Row],[AA]]*$AA$5)+(LISTA_3[[#This Row],[AB]]*$AB$5)</f>
        <v>0</v>
      </c>
    </row>
    <row r="10" spans="1:30" x14ac:dyDescent="0.2">
      <c r="A10" s="12">
        <v>3</v>
      </c>
      <c r="B10" s="46"/>
      <c r="C10" s="45"/>
      <c r="D10" s="45"/>
      <c r="E10" s="45"/>
      <c r="F10" s="42" t="str">
        <f>IF(SUM(LISTA_3[[#This Row],[N]:[R]])&gt;0,1,"")</f>
        <v/>
      </c>
      <c r="G10" s="42"/>
      <c r="H10" s="42"/>
      <c r="I10" s="42"/>
      <c r="J10" s="42"/>
      <c r="K10" s="42"/>
      <c r="L10" s="42"/>
      <c r="M10" s="42"/>
      <c r="N10" s="42"/>
      <c r="O10" s="43"/>
      <c r="P10" s="42"/>
      <c r="Q10" s="42"/>
      <c r="R10" s="42"/>
      <c r="S10" s="42"/>
      <c r="T10" s="42"/>
      <c r="U10" s="42"/>
      <c r="V10" s="42"/>
      <c r="W10" s="42"/>
      <c r="X10" s="42" t="str">
        <f>IF(SUM(LISTA_3[[#This Row],[S]:[W]])&gt;0,1,"")</f>
        <v/>
      </c>
      <c r="Y10" s="42"/>
      <c r="Z10" s="42"/>
      <c r="AA10" s="42"/>
      <c r="AB10" s="42"/>
      <c r="AC10" s="42"/>
      <c r="AD10" s="21">
        <f>(LISTA_3[[#This Row],[G]]*$G$5)+(LISTA_3[[#This Row],[H]]*$H$5)+(LISTA_3[[#This Row],[I]]*$I$5)+(LISTA_3[[#This Row],[J]]*$J$5)+(LISTA_3[[#This Row],[K]]*$K$5)+(LISTA_3[[#This Row],[L]]*$L$5)+(LISTA_3[[#This Row],[M]]*$M$5)+(LISTA_3[[#This Row],[N]]*$N$5)+(LISTA_3[[#This Row],[O]]*$O$5)+(LISTA_3[[#This Row],[P]]*$P$5)+(LISTA_3[[#This Row],[Q]]*$Q$5)+(LISTA_3[[#This Row],[R]]*$R$5)+(LISTA_3[[#This Row],[S]]*$S$5)+(LISTA_3[[#This Row],[T]]*$T$5)+(LISTA_3[[#This Row],[U]]*$U$5)+(LISTA_3[[#This Row],[V]]*$V$5)+(LISTA_3[[#This Row],[W]]*$W$5)+(LISTA_3[[#This Row],[Y]]*$Y$5)+(LISTA_3[[#This Row],[Z]]*$Z$5)+(LISTA_3[[#This Row],[AA]]*$AA$5)+(LISTA_3[[#This Row],[AB]]*$AB$5)</f>
        <v>0</v>
      </c>
    </row>
    <row r="15" spans="1:30" x14ac:dyDescent="0.2">
      <c r="M15" s="14"/>
    </row>
  </sheetData>
  <sheetProtection formatCells="0" formatColumns="0" formatRows="0" insertColumns="0" insertRows="0" insertHyperlinks="0" deleteColumns="0" deleteRows="0" sort="0" autoFilter="0" pivotTables="0"/>
  <mergeCells count="15">
    <mergeCell ref="A1:AD1"/>
    <mergeCell ref="A4:A6"/>
    <mergeCell ref="B4:B6"/>
    <mergeCell ref="C4:C6"/>
    <mergeCell ref="D4:D6"/>
    <mergeCell ref="E4:E6"/>
    <mergeCell ref="F4:F6"/>
    <mergeCell ref="G4:M4"/>
    <mergeCell ref="N4:R4"/>
    <mergeCell ref="S4:X4"/>
    <mergeCell ref="Y4:AA4"/>
    <mergeCell ref="AB4:AC4"/>
    <mergeCell ref="AD4:AD6"/>
    <mergeCell ref="X5:X6"/>
    <mergeCell ref="AC5:AC6"/>
  </mergeCells>
  <pageMargins left="0.23622047244094491" right="0.23622047244094491" top="0.74803149606299213" bottom="0.74803149606299213" header="0.31496062992125984" footer="0.31496062992125984"/>
  <pageSetup paperSize="9" scale="51" fitToHeight="50" orientation="landscape" r:id="rId1"/>
  <headerFooter>
    <oddFooter>&amp;RStrona &amp;P z &amp;N</oddFooter>
  </headerFooter>
  <rowBreaks count="1" manualBreakCount="1">
    <brk id="2" max="16383" man="1"/>
  </row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15"/>
  <sheetViews>
    <sheetView topLeftCell="E1" zoomScale="90" zoomScaleNormal="90" workbookViewId="0">
      <pane ySplit="6" topLeftCell="A7" activePane="bottomLeft" state="frozen"/>
      <selection pane="bottomLeft" activeCell="E3" sqref="E3:AD3"/>
    </sheetView>
  </sheetViews>
  <sheetFormatPr defaultRowHeight="12.75" x14ac:dyDescent="0.2"/>
  <cols>
    <col min="1" max="1" width="4.7109375" style="13" bestFit="1" customWidth="1"/>
    <col min="2" max="2" width="9" style="13" customWidth="1"/>
    <col min="3" max="3" width="21.7109375" style="13" customWidth="1"/>
    <col min="4" max="4" width="39.7109375" style="13" customWidth="1"/>
    <col min="5" max="5" width="11.140625" style="13" customWidth="1"/>
    <col min="6" max="6" width="5.85546875" style="13" customWidth="1"/>
    <col min="7" max="22" width="7.7109375" style="13" customWidth="1"/>
    <col min="23" max="23" width="6.5703125" style="13" customWidth="1"/>
    <col min="24" max="24" width="8" style="13" customWidth="1"/>
    <col min="25" max="29" width="9.140625" style="13"/>
    <col min="30" max="30" width="11.5703125" style="13" customWidth="1"/>
    <col min="31" max="259" width="9.140625" style="13"/>
    <col min="260" max="260" width="6.140625" style="13" customWidth="1"/>
    <col min="261" max="261" width="29.42578125" style="13" customWidth="1"/>
    <col min="262" max="262" width="19.140625" style="13" customWidth="1"/>
    <col min="263" max="263" width="10.140625" style="13" customWidth="1"/>
    <col min="264" max="264" width="10.7109375" style="13" customWidth="1"/>
    <col min="265" max="265" width="0" style="13" hidden="1" customWidth="1"/>
    <col min="266" max="266" width="11.5703125" style="13" customWidth="1"/>
    <col min="267" max="267" width="11.7109375" style="13" customWidth="1"/>
    <col min="268" max="268" width="11.5703125" style="13" customWidth="1"/>
    <col min="269" max="270" width="11.7109375" style="13" customWidth="1"/>
    <col min="271" max="271" width="11.5703125" style="13" customWidth="1"/>
    <col min="272" max="276" width="0" style="13" hidden="1" customWidth="1"/>
    <col min="277" max="277" width="11.7109375" style="13" customWidth="1"/>
    <col min="278" max="278" width="11.85546875" style="13" customWidth="1"/>
    <col min="279" max="279" width="9.5703125" style="13" customWidth="1"/>
    <col min="280" max="280" width="0" style="13" hidden="1" customWidth="1"/>
    <col min="281" max="281" width="16.5703125" style="13" customWidth="1"/>
    <col min="282" max="515" width="9.140625" style="13"/>
    <col min="516" max="516" width="6.140625" style="13" customWidth="1"/>
    <col min="517" max="517" width="29.42578125" style="13" customWidth="1"/>
    <col min="518" max="518" width="19.140625" style="13" customWidth="1"/>
    <col min="519" max="519" width="10.140625" style="13" customWidth="1"/>
    <col min="520" max="520" width="10.7109375" style="13" customWidth="1"/>
    <col min="521" max="521" width="0" style="13" hidden="1" customWidth="1"/>
    <col min="522" max="522" width="11.5703125" style="13" customWidth="1"/>
    <col min="523" max="523" width="11.7109375" style="13" customWidth="1"/>
    <col min="524" max="524" width="11.5703125" style="13" customWidth="1"/>
    <col min="525" max="526" width="11.7109375" style="13" customWidth="1"/>
    <col min="527" max="527" width="11.5703125" style="13" customWidth="1"/>
    <col min="528" max="532" width="0" style="13" hidden="1" customWidth="1"/>
    <col min="533" max="533" width="11.7109375" style="13" customWidth="1"/>
    <col min="534" max="534" width="11.85546875" style="13" customWidth="1"/>
    <col min="535" max="535" width="9.5703125" style="13" customWidth="1"/>
    <col min="536" max="536" width="0" style="13" hidden="1" customWidth="1"/>
    <col min="537" max="537" width="16.5703125" style="13" customWidth="1"/>
    <col min="538" max="771" width="9.140625" style="13"/>
    <col min="772" max="772" width="6.140625" style="13" customWidth="1"/>
    <col min="773" max="773" width="29.42578125" style="13" customWidth="1"/>
    <col min="774" max="774" width="19.140625" style="13" customWidth="1"/>
    <col min="775" max="775" width="10.140625" style="13" customWidth="1"/>
    <col min="776" max="776" width="10.7109375" style="13" customWidth="1"/>
    <col min="777" max="777" width="0" style="13" hidden="1" customWidth="1"/>
    <col min="778" max="778" width="11.5703125" style="13" customWidth="1"/>
    <col min="779" max="779" width="11.7109375" style="13" customWidth="1"/>
    <col min="780" max="780" width="11.5703125" style="13" customWidth="1"/>
    <col min="781" max="782" width="11.7109375" style="13" customWidth="1"/>
    <col min="783" max="783" width="11.5703125" style="13" customWidth="1"/>
    <col min="784" max="788" width="0" style="13" hidden="1" customWidth="1"/>
    <col min="789" max="789" width="11.7109375" style="13" customWidth="1"/>
    <col min="790" max="790" width="11.85546875" style="13" customWidth="1"/>
    <col min="791" max="791" width="9.5703125" style="13" customWidth="1"/>
    <col min="792" max="792" width="0" style="13" hidden="1" customWidth="1"/>
    <col min="793" max="793" width="16.5703125" style="13" customWidth="1"/>
    <col min="794" max="1027" width="9.140625" style="13"/>
    <col min="1028" max="1028" width="6.140625" style="13" customWidth="1"/>
    <col min="1029" max="1029" width="29.42578125" style="13" customWidth="1"/>
    <col min="1030" max="1030" width="19.140625" style="13" customWidth="1"/>
    <col min="1031" max="1031" width="10.140625" style="13" customWidth="1"/>
    <col min="1032" max="1032" width="10.7109375" style="13" customWidth="1"/>
    <col min="1033" max="1033" width="0" style="13" hidden="1" customWidth="1"/>
    <col min="1034" max="1034" width="11.5703125" style="13" customWidth="1"/>
    <col min="1035" max="1035" width="11.7109375" style="13" customWidth="1"/>
    <col min="1036" max="1036" width="11.5703125" style="13" customWidth="1"/>
    <col min="1037" max="1038" width="11.7109375" style="13" customWidth="1"/>
    <col min="1039" max="1039" width="11.5703125" style="13" customWidth="1"/>
    <col min="1040" max="1044" width="0" style="13" hidden="1" customWidth="1"/>
    <col min="1045" max="1045" width="11.7109375" style="13" customWidth="1"/>
    <col min="1046" max="1046" width="11.85546875" style="13" customWidth="1"/>
    <col min="1047" max="1047" width="9.5703125" style="13" customWidth="1"/>
    <col min="1048" max="1048" width="0" style="13" hidden="1" customWidth="1"/>
    <col min="1049" max="1049" width="16.5703125" style="13" customWidth="1"/>
    <col min="1050" max="1283" width="9.140625" style="13"/>
    <col min="1284" max="1284" width="6.140625" style="13" customWidth="1"/>
    <col min="1285" max="1285" width="29.42578125" style="13" customWidth="1"/>
    <col min="1286" max="1286" width="19.140625" style="13" customWidth="1"/>
    <col min="1287" max="1287" width="10.140625" style="13" customWidth="1"/>
    <col min="1288" max="1288" width="10.7109375" style="13" customWidth="1"/>
    <col min="1289" max="1289" width="0" style="13" hidden="1" customWidth="1"/>
    <col min="1290" max="1290" width="11.5703125" style="13" customWidth="1"/>
    <col min="1291" max="1291" width="11.7109375" style="13" customWidth="1"/>
    <col min="1292" max="1292" width="11.5703125" style="13" customWidth="1"/>
    <col min="1293" max="1294" width="11.7109375" style="13" customWidth="1"/>
    <col min="1295" max="1295" width="11.5703125" style="13" customWidth="1"/>
    <col min="1296" max="1300" width="0" style="13" hidden="1" customWidth="1"/>
    <col min="1301" max="1301" width="11.7109375" style="13" customWidth="1"/>
    <col min="1302" max="1302" width="11.85546875" style="13" customWidth="1"/>
    <col min="1303" max="1303" width="9.5703125" style="13" customWidth="1"/>
    <col min="1304" max="1304" width="0" style="13" hidden="1" customWidth="1"/>
    <col min="1305" max="1305" width="16.5703125" style="13" customWidth="1"/>
    <col min="1306" max="1539" width="9.140625" style="13"/>
    <col min="1540" max="1540" width="6.140625" style="13" customWidth="1"/>
    <col min="1541" max="1541" width="29.42578125" style="13" customWidth="1"/>
    <col min="1542" max="1542" width="19.140625" style="13" customWidth="1"/>
    <col min="1543" max="1543" width="10.140625" style="13" customWidth="1"/>
    <col min="1544" max="1544" width="10.7109375" style="13" customWidth="1"/>
    <col min="1545" max="1545" width="0" style="13" hidden="1" customWidth="1"/>
    <col min="1546" max="1546" width="11.5703125" style="13" customWidth="1"/>
    <col min="1547" max="1547" width="11.7109375" style="13" customWidth="1"/>
    <col min="1548" max="1548" width="11.5703125" style="13" customWidth="1"/>
    <col min="1549" max="1550" width="11.7109375" style="13" customWidth="1"/>
    <col min="1551" max="1551" width="11.5703125" style="13" customWidth="1"/>
    <col min="1552" max="1556" width="0" style="13" hidden="1" customWidth="1"/>
    <col min="1557" max="1557" width="11.7109375" style="13" customWidth="1"/>
    <col min="1558" max="1558" width="11.85546875" style="13" customWidth="1"/>
    <col min="1559" max="1559" width="9.5703125" style="13" customWidth="1"/>
    <col min="1560" max="1560" width="0" style="13" hidden="1" customWidth="1"/>
    <col min="1561" max="1561" width="16.5703125" style="13" customWidth="1"/>
    <col min="1562" max="1795" width="9.140625" style="13"/>
    <col min="1796" max="1796" width="6.140625" style="13" customWidth="1"/>
    <col min="1797" max="1797" width="29.42578125" style="13" customWidth="1"/>
    <col min="1798" max="1798" width="19.140625" style="13" customWidth="1"/>
    <col min="1799" max="1799" width="10.140625" style="13" customWidth="1"/>
    <col min="1800" max="1800" width="10.7109375" style="13" customWidth="1"/>
    <col min="1801" max="1801" width="0" style="13" hidden="1" customWidth="1"/>
    <col min="1802" max="1802" width="11.5703125" style="13" customWidth="1"/>
    <col min="1803" max="1803" width="11.7109375" style="13" customWidth="1"/>
    <col min="1804" max="1804" width="11.5703125" style="13" customWidth="1"/>
    <col min="1805" max="1806" width="11.7109375" style="13" customWidth="1"/>
    <col min="1807" max="1807" width="11.5703125" style="13" customWidth="1"/>
    <col min="1808" max="1812" width="0" style="13" hidden="1" customWidth="1"/>
    <col min="1813" max="1813" width="11.7109375" style="13" customWidth="1"/>
    <col min="1814" max="1814" width="11.85546875" style="13" customWidth="1"/>
    <col min="1815" max="1815" width="9.5703125" style="13" customWidth="1"/>
    <col min="1816" max="1816" width="0" style="13" hidden="1" customWidth="1"/>
    <col min="1817" max="1817" width="16.5703125" style="13" customWidth="1"/>
    <col min="1818" max="2051" width="9.140625" style="13"/>
    <col min="2052" max="2052" width="6.140625" style="13" customWidth="1"/>
    <col min="2053" max="2053" width="29.42578125" style="13" customWidth="1"/>
    <col min="2054" max="2054" width="19.140625" style="13" customWidth="1"/>
    <col min="2055" max="2055" width="10.140625" style="13" customWidth="1"/>
    <col min="2056" max="2056" width="10.7109375" style="13" customWidth="1"/>
    <col min="2057" max="2057" width="0" style="13" hidden="1" customWidth="1"/>
    <col min="2058" max="2058" width="11.5703125" style="13" customWidth="1"/>
    <col min="2059" max="2059" width="11.7109375" style="13" customWidth="1"/>
    <col min="2060" max="2060" width="11.5703125" style="13" customWidth="1"/>
    <col min="2061" max="2062" width="11.7109375" style="13" customWidth="1"/>
    <col min="2063" max="2063" width="11.5703125" style="13" customWidth="1"/>
    <col min="2064" max="2068" width="0" style="13" hidden="1" customWidth="1"/>
    <col min="2069" max="2069" width="11.7109375" style="13" customWidth="1"/>
    <col min="2070" max="2070" width="11.85546875" style="13" customWidth="1"/>
    <col min="2071" max="2071" width="9.5703125" style="13" customWidth="1"/>
    <col min="2072" max="2072" width="0" style="13" hidden="1" customWidth="1"/>
    <col min="2073" max="2073" width="16.5703125" style="13" customWidth="1"/>
    <col min="2074" max="2307" width="9.140625" style="13"/>
    <col min="2308" max="2308" width="6.140625" style="13" customWidth="1"/>
    <col min="2309" max="2309" width="29.42578125" style="13" customWidth="1"/>
    <col min="2310" max="2310" width="19.140625" style="13" customWidth="1"/>
    <col min="2311" max="2311" width="10.140625" style="13" customWidth="1"/>
    <col min="2312" max="2312" width="10.7109375" style="13" customWidth="1"/>
    <col min="2313" max="2313" width="0" style="13" hidden="1" customWidth="1"/>
    <col min="2314" max="2314" width="11.5703125" style="13" customWidth="1"/>
    <col min="2315" max="2315" width="11.7109375" style="13" customWidth="1"/>
    <col min="2316" max="2316" width="11.5703125" style="13" customWidth="1"/>
    <col min="2317" max="2318" width="11.7109375" style="13" customWidth="1"/>
    <col min="2319" max="2319" width="11.5703125" style="13" customWidth="1"/>
    <col min="2320" max="2324" width="0" style="13" hidden="1" customWidth="1"/>
    <col min="2325" max="2325" width="11.7109375" style="13" customWidth="1"/>
    <col min="2326" max="2326" width="11.85546875" style="13" customWidth="1"/>
    <col min="2327" max="2327" width="9.5703125" style="13" customWidth="1"/>
    <col min="2328" max="2328" width="0" style="13" hidden="1" customWidth="1"/>
    <col min="2329" max="2329" width="16.5703125" style="13" customWidth="1"/>
    <col min="2330" max="2563" width="9.140625" style="13"/>
    <col min="2564" max="2564" width="6.140625" style="13" customWidth="1"/>
    <col min="2565" max="2565" width="29.42578125" style="13" customWidth="1"/>
    <col min="2566" max="2566" width="19.140625" style="13" customWidth="1"/>
    <col min="2567" max="2567" width="10.140625" style="13" customWidth="1"/>
    <col min="2568" max="2568" width="10.7109375" style="13" customWidth="1"/>
    <col min="2569" max="2569" width="0" style="13" hidden="1" customWidth="1"/>
    <col min="2570" max="2570" width="11.5703125" style="13" customWidth="1"/>
    <col min="2571" max="2571" width="11.7109375" style="13" customWidth="1"/>
    <col min="2572" max="2572" width="11.5703125" style="13" customWidth="1"/>
    <col min="2573" max="2574" width="11.7109375" style="13" customWidth="1"/>
    <col min="2575" max="2575" width="11.5703125" style="13" customWidth="1"/>
    <col min="2576" max="2580" width="0" style="13" hidden="1" customWidth="1"/>
    <col min="2581" max="2581" width="11.7109375" style="13" customWidth="1"/>
    <col min="2582" max="2582" width="11.85546875" style="13" customWidth="1"/>
    <col min="2583" max="2583" width="9.5703125" style="13" customWidth="1"/>
    <col min="2584" max="2584" width="0" style="13" hidden="1" customWidth="1"/>
    <col min="2585" max="2585" width="16.5703125" style="13" customWidth="1"/>
    <col min="2586" max="2819" width="9.140625" style="13"/>
    <col min="2820" max="2820" width="6.140625" style="13" customWidth="1"/>
    <col min="2821" max="2821" width="29.42578125" style="13" customWidth="1"/>
    <col min="2822" max="2822" width="19.140625" style="13" customWidth="1"/>
    <col min="2823" max="2823" width="10.140625" style="13" customWidth="1"/>
    <col min="2824" max="2824" width="10.7109375" style="13" customWidth="1"/>
    <col min="2825" max="2825" width="0" style="13" hidden="1" customWidth="1"/>
    <col min="2826" max="2826" width="11.5703125" style="13" customWidth="1"/>
    <col min="2827" max="2827" width="11.7109375" style="13" customWidth="1"/>
    <col min="2828" max="2828" width="11.5703125" style="13" customWidth="1"/>
    <col min="2829" max="2830" width="11.7109375" style="13" customWidth="1"/>
    <col min="2831" max="2831" width="11.5703125" style="13" customWidth="1"/>
    <col min="2832" max="2836" width="0" style="13" hidden="1" customWidth="1"/>
    <col min="2837" max="2837" width="11.7109375" style="13" customWidth="1"/>
    <col min="2838" max="2838" width="11.85546875" style="13" customWidth="1"/>
    <col min="2839" max="2839" width="9.5703125" style="13" customWidth="1"/>
    <col min="2840" max="2840" width="0" style="13" hidden="1" customWidth="1"/>
    <col min="2841" max="2841" width="16.5703125" style="13" customWidth="1"/>
    <col min="2842" max="3075" width="9.140625" style="13"/>
    <col min="3076" max="3076" width="6.140625" style="13" customWidth="1"/>
    <col min="3077" max="3077" width="29.42578125" style="13" customWidth="1"/>
    <col min="3078" max="3078" width="19.140625" style="13" customWidth="1"/>
    <col min="3079" max="3079" width="10.140625" style="13" customWidth="1"/>
    <col min="3080" max="3080" width="10.7109375" style="13" customWidth="1"/>
    <col min="3081" max="3081" width="0" style="13" hidden="1" customWidth="1"/>
    <col min="3082" max="3082" width="11.5703125" style="13" customWidth="1"/>
    <col min="3083" max="3083" width="11.7109375" style="13" customWidth="1"/>
    <col min="3084" max="3084" width="11.5703125" style="13" customWidth="1"/>
    <col min="3085" max="3086" width="11.7109375" style="13" customWidth="1"/>
    <col min="3087" max="3087" width="11.5703125" style="13" customWidth="1"/>
    <col min="3088" max="3092" width="0" style="13" hidden="1" customWidth="1"/>
    <col min="3093" max="3093" width="11.7109375" style="13" customWidth="1"/>
    <col min="3094" max="3094" width="11.85546875" style="13" customWidth="1"/>
    <col min="3095" max="3095" width="9.5703125" style="13" customWidth="1"/>
    <col min="3096" max="3096" width="0" style="13" hidden="1" customWidth="1"/>
    <col min="3097" max="3097" width="16.5703125" style="13" customWidth="1"/>
    <col min="3098" max="3331" width="9.140625" style="13"/>
    <col min="3332" max="3332" width="6.140625" style="13" customWidth="1"/>
    <col min="3333" max="3333" width="29.42578125" style="13" customWidth="1"/>
    <col min="3334" max="3334" width="19.140625" style="13" customWidth="1"/>
    <col min="3335" max="3335" width="10.140625" style="13" customWidth="1"/>
    <col min="3336" max="3336" width="10.7109375" style="13" customWidth="1"/>
    <col min="3337" max="3337" width="0" style="13" hidden="1" customWidth="1"/>
    <col min="3338" max="3338" width="11.5703125" style="13" customWidth="1"/>
    <col min="3339" max="3339" width="11.7109375" style="13" customWidth="1"/>
    <col min="3340" max="3340" width="11.5703125" style="13" customWidth="1"/>
    <col min="3341" max="3342" width="11.7109375" style="13" customWidth="1"/>
    <col min="3343" max="3343" width="11.5703125" style="13" customWidth="1"/>
    <col min="3344" max="3348" width="0" style="13" hidden="1" customWidth="1"/>
    <col min="3349" max="3349" width="11.7109375" style="13" customWidth="1"/>
    <col min="3350" max="3350" width="11.85546875" style="13" customWidth="1"/>
    <col min="3351" max="3351" width="9.5703125" style="13" customWidth="1"/>
    <col min="3352" max="3352" width="0" style="13" hidden="1" customWidth="1"/>
    <col min="3353" max="3353" width="16.5703125" style="13" customWidth="1"/>
    <col min="3354" max="3587" width="9.140625" style="13"/>
    <col min="3588" max="3588" width="6.140625" style="13" customWidth="1"/>
    <col min="3589" max="3589" width="29.42578125" style="13" customWidth="1"/>
    <col min="3590" max="3590" width="19.140625" style="13" customWidth="1"/>
    <col min="3591" max="3591" width="10.140625" style="13" customWidth="1"/>
    <col min="3592" max="3592" width="10.7109375" style="13" customWidth="1"/>
    <col min="3593" max="3593" width="0" style="13" hidden="1" customWidth="1"/>
    <col min="3594" max="3594" width="11.5703125" style="13" customWidth="1"/>
    <col min="3595" max="3595" width="11.7109375" style="13" customWidth="1"/>
    <col min="3596" max="3596" width="11.5703125" style="13" customWidth="1"/>
    <col min="3597" max="3598" width="11.7109375" style="13" customWidth="1"/>
    <col min="3599" max="3599" width="11.5703125" style="13" customWidth="1"/>
    <col min="3600" max="3604" width="0" style="13" hidden="1" customWidth="1"/>
    <col min="3605" max="3605" width="11.7109375" style="13" customWidth="1"/>
    <col min="3606" max="3606" width="11.85546875" style="13" customWidth="1"/>
    <col min="3607" max="3607" width="9.5703125" style="13" customWidth="1"/>
    <col min="3608" max="3608" width="0" style="13" hidden="1" customWidth="1"/>
    <col min="3609" max="3609" width="16.5703125" style="13" customWidth="1"/>
    <col min="3610" max="3843" width="9.140625" style="13"/>
    <col min="3844" max="3844" width="6.140625" style="13" customWidth="1"/>
    <col min="3845" max="3845" width="29.42578125" style="13" customWidth="1"/>
    <col min="3846" max="3846" width="19.140625" style="13" customWidth="1"/>
    <col min="3847" max="3847" width="10.140625" style="13" customWidth="1"/>
    <col min="3848" max="3848" width="10.7109375" style="13" customWidth="1"/>
    <col min="3849" max="3849" width="0" style="13" hidden="1" customWidth="1"/>
    <col min="3850" max="3850" width="11.5703125" style="13" customWidth="1"/>
    <col min="3851" max="3851" width="11.7109375" style="13" customWidth="1"/>
    <col min="3852" max="3852" width="11.5703125" style="13" customWidth="1"/>
    <col min="3853" max="3854" width="11.7109375" style="13" customWidth="1"/>
    <col min="3855" max="3855" width="11.5703125" style="13" customWidth="1"/>
    <col min="3856" max="3860" width="0" style="13" hidden="1" customWidth="1"/>
    <col min="3861" max="3861" width="11.7109375" style="13" customWidth="1"/>
    <col min="3862" max="3862" width="11.85546875" style="13" customWidth="1"/>
    <col min="3863" max="3863" width="9.5703125" style="13" customWidth="1"/>
    <col min="3864" max="3864" width="0" style="13" hidden="1" customWidth="1"/>
    <col min="3865" max="3865" width="16.5703125" style="13" customWidth="1"/>
    <col min="3866" max="4099" width="9.140625" style="13"/>
    <col min="4100" max="4100" width="6.140625" style="13" customWidth="1"/>
    <col min="4101" max="4101" width="29.42578125" style="13" customWidth="1"/>
    <col min="4102" max="4102" width="19.140625" style="13" customWidth="1"/>
    <col min="4103" max="4103" width="10.140625" style="13" customWidth="1"/>
    <col min="4104" max="4104" width="10.7109375" style="13" customWidth="1"/>
    <col min="4105" max="4105" width="0" style="13" hidden="1" customWidth="1"/>
    <col min="4106" max="4106" width="11.5703125" style="13" customWidth="1"/>
    <col min="4107" max="4107" width="11.7109375" style="13" customWidth="1"/>
    <col min="4108" max="4108" width="11.5703125" style="13" customWidth="1"/>
    <col min="4109" max="4110" width="11.7109375" style="13" customWidth="1"/>
    <col min="4111" max="4111" width="11.5703125" style="13" customWidth="1"/>
    <col min="4112" max="4116" width="0" style="13" hidden="1" customWidth="1"/>
    <col min="4117" max="4117" width="11.7109375" style="13" customWidth="1"/>
    <col min="4118" max="4118" width="11.85546875" style="13" customWidth="1"/>
    <col min="4119" max="4119" width="9.5703125" style="13" customWidth="1"/>
    <col min="4120" max="4120" width="0" style="13" hidden="1" customWidth="1"/>
    <col min="4121" max="4121" width="16.5703125" style="13" customWidth="1"/>
    <col min="4122" max="4355" width="9.140625" style="13"/>
    <col min="4356" max="4356" width="6.140625" style="13" customWidth="1"/>
    <col min="4357" max="4357" width="29.42578125" style="13" customWidth="1"/>
    <col min="4358" max="4358" width="19.140625" style="13" customWidth="1"/>
    <col min="4359" max="4359" width="10.140625" style="13" customWidth="1"/>
    <col min="4360" max="4360" width="10.7109375" style="13" customWidth="1"/>
    <col min="4361" max="4361" width="0" style="13" hidden="1" customWidth="1"/>
    <col min="4362" max="4362" width="11.5703125" style="13" customWidth="1"/>
    <col min="4363" max="4363" width="11.7109375" style="13" customWidth="1"/>
    <col min="4364" max="4364" width="11.5703125" style="13" customWidth="1"/>
    <col min="4365" max="4366" width="11.7109375" style="13" customWidth="1"/>
    <col min="4367" max="4367" width="11.5703125" style="13" customWidth="1"/>
    <col min="4368" max="4372" width="0" style="13" hidden="1" customWidth="1"/>
    <col min="4373" max="4373" width="11.7109375" style="13" customWidth="1"/>
    <col min="4374" max="4374" width="11.85546875" style="13" customWidth="1"/>
    <col min="4375" max="4375" width="9.5703125" style="13" customWidth="1"/>
    <col min="4376" max="4376" width="0" style="13" hidden="1" customWidth="1"/>
    <col min="4377" max="4377" width="16.5703125" style="13" customWidth="1"/>
    <col min="4378" max="4611" width="9.140625" style="13"/>
    <col min="4612" max="4612" width="6.140625" style="13" customWidth="1"/>
    <col min="4613" max="4613" width="29.42578125" style="13" customWidth="1"/>
    <col min="4614" max="4614" width="19.140625" style="13" customWidth="1"/>
    <col min="4615" max="4615" width="10.140625" style="13" customWidth="1"/>
    <col min="4616" max="4616" width="10.7109375" style="13" customWidth="1"/>
    <col min="4617" max="4617" width="0" style="13" hidden="1" customWidth="1"/>
    <col min="4618" max="4618" width="11.5703125" style="13" customWidth="1"/>
    <col min="4619" max="4619" width="11.7109375" style="13" customWidth="1"/>
    <col min="4620" max="4620" width="11.5703125" style="13" customWidth="1"/>
    <col min="4621" max="4622" width="11.7109375" style="13" customWidth="1"/>
    <col min="4623" max="4623" width="11.5703125" style="13" customWidth="1"/>
    <col min="4624" max="4628" width="0" style="13" hidden="1" customWidth="1"/>
    <col min="4629" max="4629" width="11.7109375" style="13" customWidth="1"/>
    <col min="4630" max="4630" width="11.85546875" style="13" customWidth="1"/>
    <col min="4631" max="4631" width="9.5703125" style="13" customWidth="1"/>
    <col min="4632" max="4632" width="0" style="13" hidden="1" customWidth="1"/>
    <col min="4633" max="4633" width="16.5703125" style="13" customWidth="1"/>
    <col min="4634" max="4867" width="9.140625" style="13"/>
    <col min="4868" max="4868" width="6.140625" style="13" customWidth="1"/>
    <col min="4869" max="4869" width="29.42578125" style="13" customWidth="1"/>
    <col min="4870" max="4870" width="19.140625" style="13" customWidth="1"/>
    <col min="4871" max="4871" width="10.140625" style="13" customWidth="1"/>
    <col min="4872" max="4872" width="10.7109375" style="13" customWidth="1"/>
    <col min="4873" max="4873" width="0" style="13" hidden="1" customWidth="1"/>
    <col min="4874" max="4874" width="11.5703125" style="13" customWidth="1"/>
    <col min="4875" max="4875" width="11.7109375" style="13" customWidth="1"/>
    <col min="4876" max="4876" width="11.5703125" style="13" customWidth="1"/>
    <col min="4877" max="4878" width="11.7109375" style="13" customWidth="1"/>
    <col min="4879" max="4879" width="11.5703125" style="13" customWidth="1"/>
    <col min="4880" max="4884" width="0" style="13" hidden="1" customWidth="1"/>
    <col min="4885" max="4885" width="11.7109375" style="13" customWidth="1"/>
    <col min="4886" max="4886" width="11.85546875" style="13" customWidth="1"/>
    <col min="4887" max="4887" width="9.5703125" style="13" customWidth="1"/>
    <col min="4888" max="4888" width="0" style="13" hidden="1" customWidth="1"/>
    <col min="4889" max="4889" width="16.5703125" style="13" customWidth="1"/>
    <col min="4890" max="5123" width="9.140625" style="13"/>
    <col min="5124" max="5124" width="6.140625" style="13" customWidth="1"/>
    <col min="5125" max="5125" width="29.42578125" style="13" customWidth="1"/>
    <col min="5126" max="5126" width="19.140625" style="13" customWidth="1"/>
    <col min="5127" max="5127" width="10.140625" style="13" customWidth="1"/>
    <col min="5128" max="5128" width="10.7109375" style="13" customWidth="1"/>
    <col min="5129" max="5129" width="0" style="13" hidden="1" customWidth="1"/>
    <col min="5130" max="5130" width="11.5703125" style="13" customWidth="1"/>
    <col min="5131" max="5131" width="11.7109375" style="13" customWidth="1"/>
    <col min="5132" max="5132" width="11.5703125" style="13" customWidth="1"/>
    <col min="5133" max="5134" width="11.7109375" style="13" customWidth="1"/>
    <col min="5135" max="5135" width="11.5703125" style="13" customWidth="1"/>
    <col min="5136" max="5140" width="0" style="13" hidden="1" customWidth="1"/>
    <col min="5141" max="5141" width="11.7109375" style="13" customWidth="1"/>
    <col min="5142" max="5142" width="11.85546875" style="13" customWidth="1"/>
    <col min="5143" max="5143" width="9.5703125" style="13" customWidth="1"/>
    <col min="5144" max="5144" width="0" style="13" hidden="1" customWidth="1"/>
    <col min="5145" max="5145" width="16.5703125" style="13" customWidth="1"/>
    <col min="5146" max="5379" width="9.140625" style="13"/>
    <col min="5380" max="5380" width="6.140625" style="13" customWidth="1"/>
    <col min="5381" max="5381" width="29.42578125" style="13" customWidth="1"/>
    <col min="5382" max="5382" width="19.140625" style="13" customWidth="1"/>
    <col min="5383" max="5383" width="10.140625" style="13" customWidth="1"/>
    <col min="5384" max="5384" width="10.7109375" style="13" customWidth="1"/>
    <col min="5385" max="5385" width="0" style="13" hidden="1" customWidth="1"/>
    <col min="5386" max="5386" width="11.5703125" style="13" customWidth="1"/>
    <col min="5387" max="5387" width="11.7109375" style="13" customWidth="1"/>
    <col min="5388" max="5388" width="11.5703125" style="13" customWidth="1"/>
    <col min="5389" max="5390" width="11.7109375" style="13" customWidth="1"/>
    <col min="5391" max="5391" width="11.5703125" style="13" customWidth="1"/>
    <col min="5392" max="5396" width="0" style="13" hidden="1" customWidth="1"/>
    <col min="5397" max="5397" width="11.7109375" style="13" customWidth="1"/>
    <col min="5398" max="5398" width="11.85546875" style="13" customWidth="1"/>
    <col min="5399" max="5399" width="9.5703125" style="13" customWidth="1"/>
    <col min="5400" max="5400" width="0" style="13" hidden="1" customWidth="1"/>
    <col min="5401" max="5401" width="16.5703125" style="13" customWidth="1"/>
    <col min="5402" max="5635" width="9.140625" style="13"/>
    <col min="5636" max="5636" width="6.140625" style="13" customWidth="1"/>
    <col min="5637" max="5637" width="29.42578125" style="13" customWidth="1"/>
    <col min="5638" max="5638" width="19.140625" style="13" customWidth="1"/>
    <col min="5639" max="5639" width="10.140625" style="13" customWidth="1"/>
    <col min="5640" max="5640" width="10.7109375" style="13" customWidth="1"/>
    <col min="5641" max="5641" width="0" style="13" hidden="1" customWidth="1"/>
    <col min="5642" max="5642" width="11.5703125" style="13" customWidth="1"/>
    <col min="5643" max="5643" width="11.7109375" style="13" customWidth="1"/>
    <col min="5644" max="5644" width="11.5703125" style="13" customWidth="1"/>
    <col min="5645" max="5646" width="11.7109375" style="13" customWidth="1"/>
    <col min="5647" max="5647" width="11.5703125" style="13" customWidth="1"/>
    <col min="5648" max="5652" width="0" style="13" hidden="1" customWidth="1"/>
    <col min="5653" max="5653" width="11.7109375" style="13" customWidth="1"/>
    <col min="5654" max="5654" width="11.85546875" style="13" customWidth="1"/>
    <col min="5655" max="5655" width="9.5703125" style="13" customWidth="1"/>
    <col min="5656" max="5656" width="0" style="13" hidden="1" customWidth="1"/>
    <col min="5657" max="5657" width="16.5703125" style="13" customWidth="1"/>
    <col min="5658" max="5891" width="9.140625" style="13"/>
    <col min="5892" max="5892" width="6.140625" style="13" customWidth="1"/>
    <col min="5893" max="5893" width="29.42578125" style="13" customWidth="1"/>
    <col min="5894" max="5894" width="19.140625" style="13" customWidth="1"/>
    <col min="5895" max="5895" width="10.140625" style="13" customWidth="1"/>
    <col min="5896" max="5896" width="10.7109375" style="13" customWidth="1"/>
    <col min="5897" max="5897" width="0" style="13" hidden="1" customWidth="1"/>
    <col min="5898" max="5898" width="11.5703125" style="13" customWidth="1"/>
    <col min="5899" max="5899" width="11.7109375" style="13" customWidth="1"/>
    <col min="5900" max="5900" width="11.5703125" style="13" customWidth="1"/>
    <col min="5901" max="5902" width="11.7109375" style="13" customWidth="1"/>
    <col min="5903" max="5903" width="11.5703125" style="13" customWidth="1"/>
    <col min="5904" max="5908" width="0" style="13" hidden="1" customWidth="1"/>
    <col min="5909" max="5909" width="11.7109375" style="13" customWidth="1"/>
    <col min="5910" max="5910" width="11.85546875" style="13" customWidth="1"/>
    <col min="5911" max="5911" width="9.5703125" style="13" customWidth="1"/>
    <col min="5912" max="5912" width="0" style="13" hidden="1" customWidth="1"/>
    <col min="5913" max="5913" width="16.5703125" style="13" customWidth="1"/>
    <col min="5914" max="6147" width="9.140625" style="13"/>
    <col min="6148" max="6148" width="6.140625" style="13" customWidth="1"/>
    <col min="6149" max="6149" width="29.42578125" style="13" customWidth="1"/>
    <col min="6150" max="6150" width="19.140625" style="13" customWidth="1"/>
    <col min="6151" max="6151" width="10.140625" style="13" customWidth="1"/>
    <col min="6152" max="6152" width="10.7109375" style="13" customWidth="1"/>
    <col min="6153" max="6153" width="0" style="13" hidden="1" customWidth="1"/>
    <col min="6154" max="6154" width="11.5703125" style="13" customWidth="1"/>
    <col min="6155" max="6155" width="11.7109375" style="13" customWidth="1"/>
    <col min="6156" max="6156" width="11.5703125" style="13" customWidth="1"/>
    <col min="6157" max="6158" width="11.7109375" style="13" customWidth="1"/>
    <col min="6159" max="6159" width="11.5703125" style="13" customWidth="1"/>
    <col min="6160" max="6164" width="0" style="13" hidden="1" customWidth="1"/>
    <col min="6165" max="6165" width="11.7109375" style="13" customWidth="1"/>
    <col min="6166" max="6166" width="11.85546875" style="13" customWidth="1"/>
    <col min="6167" max="6167" width="9.5703125" style="13" customWidth="1"/>
    <col min="6168" max="6168" width="0" style="13" hidden="1" customWidth="1"/>
    <col min="6169" max="6169" width="16.5703125" style="13" customWidth="1"/>
    <col min="6170" max="6403" width="9.140625" style="13"/>
    <col min="6404" max="6404" width="6.140625" style="13" customWidth="1"/>
    <col min="6405" max="6405" width="29.42578125" style="13" customWidth="1"/>
    <col min="6406" max="6406" width="19.140625" style="13" customWidth="1"/>
    <col min="6407" max="6407" width="10.140625" style="13" customWidth="1"/>
    <col min="6408" max="6408" width="10.7109375" style="13" customWidth="1"/>
    <col min="6409" max="6409" width="0" style="13" hidden="1" customWidth="1"/>
    <col min="6410" max="6410" width="11.5703125" style="13" customWidth="1"/>
    <col min="6411" max="6411" width="11.7109375" style="13" customWidth="1"/>
    <col min="6412" max="6412" width="11.5703125" style="13" customWidth="1"/>
    <col min="6413" max="6414" width="11.7109375" style="13" customWidth="1"/>
    <col min="6415" max="6415" width="11.5703125" style="13" customWidth="1"/>
    <col min="6416" max="6420" width="0" style="13" hidden="1" customWidth="1"/>
    <col min="6421" max="6421" width="11.7109375" style="13" customWidth="1"/>
    <col min="6422" max="6422" width="11.85546875" style="13" customWidth="1"/>
    <col min="6423" max="6423" width="9.5703125" style="13" customWidth="1"/>
    <col min="6424" max="6424" width="0" style="13" hidden="1" customWidth="1"/>
    <col min="6425" max="6425" width="16.5703125" style="13" customWidth="1"/>
    <col min="6426" max="6659" width="9.140625" style="13"/>
    <col min="6660" max="6660" width="6.140625" style="13" customWidth="1"/>
    <col min="6661" max="6661" width="29.42578125" style="13" customWidth="1"/>
    <col min="6662" max="6662" width="19.140625" style="13" customWidth="1"/>
    <col min="6663" max="6663" width="10.140625" style="13" customWidth="1"/>
    <col min="6664" max="6664" width="10.7109375" style="13" customWidth="1"/>
    <col min="6665" max="6665" width="0" style="13" hidden="1" customWidth="1"/>
    <col min="6666" max="6666" width="11.5703125" style="13" customWidth="1"/>
    <col min="6667" max="6667" width="11.7109375" style="13" customWidth="1"/>
    <col min="6668" max="6668" width="11.5703125" style="13" customWidth="1"/>
    <col min="6669" max="6670" width="11.7109375" style="13" customWidth="1"/>
    <col min="6671" max="6671" width="11.5703125" style="13" customWidth="1"/>
    <col min="6672" max="6676" width="0" style="13" hidden="1" customWidth="1"/>
    <col min="6677" max="6677" width="11.7109375" style="13" customWidth="1"/>
    <col min="6678" max="6678" width="11.85546875" style="13" customWidth="1"/>
    <col min="6679" max="6679" width="9.5703125" style="13" customWidth="1"/>
    <col min="6680" max="6680" width="0" style="13" hidden="1" customWidth="1"/>
    <col min="6681" max="6681" width="16.5703125" style="13" customWidth="1"/>
    <col min="6682" max="6915" width="9.140625" style="13"/>
    <col min="6916" max="6916" width="6.140625" style="13" customWidth="1"/>
    <col min="6917" max="6917" width="29.42578125" style="13" customWidth="1"/>
    <col min="6918" max="6918" width="19.140625" style="13" customWidth="1"/>
    <col min="6919" max="6919" width="10.140625" style="13" customWidth="1"/>
    <col min="6920" max="6920" width="10.7109375" style="13" customWidth="1"/>
    <col min="6921" max="6921" width="0" style="13" hidden="1" customWidth="1"/>
    <col min="6922" max="6922" width="11.5703125" style="13" customWidth="1"/>
    <col min="6923" max="6923" width="11.7109375" style="13" customWidth="1"/>
    <col min="6924" max="6924" width="11.5703125" style="13" customWidth="1"/>
    <col min="6925" max="6926" width="11.7109375" style="13" customWidth="1"/>
    <col min="6927" max="6927" width="11.5703125" style="13" customWidth="1"/>
    <col min="6928" max="6932" width="0" style="13" hidden="1" customWidth="1"/>
    <col min="6933" max="6933" width="11.7109375" style="13" customWidth="1"/>
    <col min="6934" max="6934" width="11.85546875" style="13" customWidth="1"/>
    <col min="6935" max="6935" width="9.5703125" style="13" customWidth="1"/>
    <col min="6936" max="6936" width="0" style="13" hidden="1" customWidth="1"/>
    <col min="6937" max="6937" width="16.5703125" style="13" customWidth="1"/>
    <col min="6938" max="7171" width="9.140625" style="13"/>
    <col min="7172" max="7172" width="6.140625" style="13" customWidth="1"/>
    <col min="7173" max="7173" width="29.42578125" style="13" customWidth="1"/>
    <col min="7174" max="7174" width="19.140625" style="13" customWidth="1"/>
    <col min="7175" max="7175" width="10.140625" style="13" customWidth="1"/>
    <col min="7176" max="7176" width="10.7109375" style="13" customWidth="1"/>
    <col min="7177" max="7177" width="0" style="13" hidden="1" customWidth="1"/>
    <col min="7178" max="7178" width="11.5703125" style="13" customWidth="1"/>
    <col min="7179" max="7179" width="11.7109375" style="13" customWidth="1"/>
    <col min="7180" max="7180" width="11.5703125" style="13" customWidth="1"/>
    <col min="7181" max="7182" width="11.7109375" style="13" customWidth="1"/>
    <col min="7183" max="7183" width="11.5703125" style="13" customWidth="1"/>
    <col min="7184" max="7188" width="0" style="13" hidden="1" customWidth="1"/>
    <col min="7189" max="7189" width="11.7109375" style="13" customWidth="1"/>
    <col min="7190" max="7190" width="11.85546875" style="13" customWidth="1"/>
    <col min="7191" max="7191" width="9.5703125" style="13" customWidth="1"/>
    <col min="7192" max="7192" width="0" style="13" hidden="1" customWidth="1"/>
    <col min="7193" max="7193" width="16.5703125" style="13" customWidth="1"/>
    <col min="7194" max="7427" width="9.140625" style="13"/>
    <col min="7428" max="7428" width="6.140625" style="13" customWidth="1"/>
    <col min="7429" max="7429" width="29.42578125" style="13" customWidth="1"/>
    <col min="7430" max="7430" width="19.140625" style="13" customWidth="1"/>
    <col min="7431" max="7431" width="10.140625" style="13" customWidth="1"/>
    <col min="7432" max="7432" width="10.7109375" style="13" customWidth="1"/>
    <col min="7433" max="7433" width="0" style="13" hidden="1" customWidth="1"/>
    <col min="7434" max="7434" width="11.5703125" style="13" customWidth="1"/>
    <col min="7435" max="7435" width="11.7109375" style="13" customWidth="1"/>
    <col min="7436" max="7436" width="11.5703125" style="13" customWidth="1"/>
    <col min="7437" max="7438" width="11.7109375" style="13" customWidth="1"/>
    <col min="7439" max="7439" width="11.5703125" style="13" customWidth="1"/>
    <col min="7440" max="7444" width="0" style="13" hidden="1" customWidth="1"/>
    <col min="7445" max="7445" width="11.7109375" style="13" customWidth="1"/>
    <col min="7446" max="7446" width="11.85546875" style="13" customWidth="1"/>
    <col min="7447" max="7447" width="9.5703125" style="13" customWidth="1"/>
    <col min="7448" max="7448" width="0" style="13" hidden="1" customWidth="1"/>
    <col min="7449" max="7449" width="16.5703125" style="13" customWidth="1"/>
    <col min="7450" max="7683" width="9.140625" style="13"/>
    <col min="7684" max="7684" width="6.140625" style="13" customWidth="1"/>
    <col min="7685" max="7685" width="29.42578125" style="13" customWidth="1"/>
    <col min="7686" max="7686" width="19.140625" style="13" customWidth="1"/>
    <col min="7687" max="7687" width="10.140625" style="13" customWidth="1"/>
    <col min="7688" max="7688" width="10.7109375" style="13" customWidth="1"/>
    <col min="7689" max="7689" width="0" style="13" hidden="1" customWidth="1"/>
    <col min="7690" max="7690" width="11.5703125" style="13" customWidth="1"/>
    <col min="7691" max="7691" width="11.7109375" style="13" customWidth="1"/>
    <col min="7692" max="7692" width="11.5703125" style="13" customWidth="1"/>
    <col min="7693" max="7694" width="11.7109375" style="13" customWidth="1"/>
    <col min="7695" max="7695" width="11.5703125" style="13" customWidth="1"/>
    <col min="7696" max="7700" width="0" style="13" hidden="1" customWidth="1"/>
    <col min="7701" max="7701" width="11.7109375" style="13" customWidth="1"/>
    <col min="7702" max="7702" width="11.85546875" style="13" customWidth="1"/>
    <col min="7703" max="7703" width="9.5703125" style="13" customWidth="1"/>
    <col min="7704" max="7704" width="0" style="13" hidden="1" customWidth="1"/>
    <col min="7705" max="7705" width="16.5703125" style="13" customWidth="1"/>
    <col min="7706" max="7939" width="9.140625" style="13"/>
    <col min="7940" max="7940" width="6.140625" style="13" customWidth="1"/>
    <col min="7941" max="7941" width="29.42578125" style="13" customWidth="1"/>
    <col min="7942" max="7942" width="19.140625" style="13" customWidth="1"/>
    <col min="7943" max="7943" width="10.140625" style="13" customWidth="1"/>
    <col min="7944" max="7944" width="10.7109375" style="13" customWidth="1"/>
    <col min="7945" max="7945" width="0" style="13" hidden="1" customWidth="1"/>
    <col min="7946" max="7946" width="11.5703125" style="13" customWidth="1"/>
    <col min="7947" max="7947" width="11.7109375" style="13" customWidth="1"/>
    <col min="7948" max="7948" width="11.5703125" style="13" customWidth="1"/>
    <col min="7949" max="7950" width="11.7109375" style="13" customWidth="1"/>
    <col min="7951" max="7951" width="11.5703125" style="13" customWidth="1"/>
    <col min="7952" max="7956" width="0" style="13" hidden="1" customWidth="1"/>
    <col min="7957" max="7957" width="11.7109375" style="13" customWidth="1"/>
    <col min="7958" max="7958" width="11.85546875" style="13" customWidth="1"/>
    <col min="7959" max="7959" width="9.5703125" style="13" customWidth="1"/>
    <col min="7960" max="7960" width="0" style="13" hidden="1" customWidth="1"/>
    <col min="7961" max="7961" width="16.5703125" style="13" customWidth="1"/>
    <col min="7962" max="8195" width="9.140625" style="13"/>
    <col min="8196" max="8196" width="6.140625" style="13" customWidth="1"/>
    <col min="8197" max="8197" width="29.42578125" style="13" customWidth="1"/>
    <col min="8198" max="8198" width="19.140625" style="13" customWidth="1"/>
    <col min="8199" max="8199" width="10.140625" style="13" customWidth="1"/>
    <col min="8200" max="8200" width="10.7109375" style="13" customWidth="1"/>
    <col min="8201" max="8201" width="0" style="13" hidden="1" customWidth="1"/>
    <col min="8202" max="8202" width="11.5703125" style="13" customWidth="1"/>
    <col min="8203" max="8203" width="11.7109375" style="13" customWidth="1"/>
    <col min="8204" max="8204" width="11.5703125" style="13" customWidth="1"/>
    <col min="8205" max="8206" width="11.7109375" style="13" customWidth="1"/>
    <col min="8207" max="8207" width="11.5703125" style="13" customWidth="1"/>
    <col min="8208" max="8212" width="0" style="13" hidden="1" customWidth="1"/>
    <col min="8213" max="8213" width="11.7109375" style="13" customWidth="1"/>
    <col min="8214" max="8214" width="11.85546875" style="13" customWidth="1"/>
    <col min="8215" max="8215" width="9.5703125" style="13" customWidth="1"/>
    <col min="8216" max="8216" width="0" style="13" hidden="1" customWidth="1"/>
    <col min="8217" max="8217" width="16.5703125" style="13" customWidth="1"/>
    <col min="8218" max="8451" width="9.140625" style="13"/>
    <col min="8452" max="8452" width="6.140625" style="13" customWidth="1"/>
    <col min="8453" max="8453" width="29.42578125" style="13" customWidth="1"/>
    <col min="8454" max="8454" width="19.140625" style="13" customWidth="1"/>
    <col min="8455" max="8455" width="10.140625" style="13" customWidth="1"/>
    <col min="8456" max="8456" width="10.7109375" style="13" customWidth="1"/>
    <col min="8457" max="8457" width="0" style="13" hidden="1" customWidth="1"/>
    <col min="8458" max="8458" width="11.5703125" style="13" customWidth="1"/>
    <col min="8459" max="8459" width="11.7109375" style="13" customWidth="1"/>
    <col min="8460" max="8460" width="11.5703125" style="13" customWidth="1"/>
    <col min="8461" max="8462" width="11.7109375" style="13" customWidth="1"/>
    <col min="8463" max="8463" width="11.5703125" style="13" customWidth="1"/>
    <col min="8464" max="8468" width="0" style="13" hidden="1" customWidth="1"/>
    <col min="8469" max="8469" width="11.7109375" style="13" customWidth="1"/>
    <col min="8470" max="8470" width="11.85546875" style="13" customWidth="1"/>
    <col min="8471" max="8471" width="9.5703125" style="13" customWidth="1"/>
    <col min="8472" max="8472" width="0" style="13" hidden="1" customWidth="1"/>
    <col min="8473" max="8473" width="16.5703125" style="13" customWidth="1"/>
    <col min="8474" max="8707" width="9.140625" style="13"/>
    <col min="8708" max="8708" width="6.140625" style="13" customWidth="1"/>
    <col min="8709" max="8709" width="29.42578125" style="13" customWidth="1"/>
    <col min="8710" max="8710" width="19.140625" style="13" customWidth="1"/>
    <col min="8711" max="8711" width="10.140625" style="13" customWidth="1"/>
    <col min="8712" max="8712" width="10.7109375" style="13" customWidth="1"/>
    <col min="8713" max="8713" width="0" style="13" hidden="1" customWidth="1"/>
    <col min="8714" max="8714" width="11.5703125" style="13" customWidth="1"/>
    <col min="8715" max="8715" width="11.7109375" style="13" customWidth="1"/>
    <col min="8716" max="8716" width="11.5703125" style="13" customWidth="1"/>
    <col min="8717" max="8718" width="11.7109375" style="13" customWidth="1"/>
    <col min="8719" max="8719" width="11.5703125" style="13" customWidth="1"/>
    <col min="8720" max="8724" width="0" style="13" hidden="1" customWidth="1"/>
    <col min="8725" max="8725" width="11.7109375" style="13" customWidth="1"/>
    <col min="8726" max="8726" width="11.85546875" style="13" customWidth="1"/>
    <col min="8727" max="8727" width="9.5703125" style="13" customWidth="1"/>
    <col min="8728" max="8728" width="0" style="13" hidden="1" customWidth="1"/>
    <col min="8729" max="8729" width="16.5703125" style="13" customWidth="1"/>
    <col min="8730" max="8963" width="9.140625" style="13"/>
    <col min="8964" max="8964" width="6.140625" style="13" customWidth="1"/>
    <col min="8965" max="8965" width="29.42578125" style="13" customWidth="1"/>
    <col min="8966" max="8966" width="19.140625" style="13" customWidth="1"/>
    <col min="8967" max="8967" width="10.140625" style="13" customWidth="1"/>
    <col min="8968" max="8968" width="10.7109375" style="13" customWidth="1"/>
    <col min="8969" max="8969" width="0" style="13" hidden="1" customWidth="1"/>
    <col min="8970" max="8970" width="11.5703125" style="13" customWidth="1"/>
    <col min="8971" max="8971" width="11.7109375" style="13" customWidth="1"/>
    <col min="8972" max="8972" width="11.5703125" style="13" customWidth="1"/>
    <col min="8973" max="8974" width="11.7109375" style="13" customWidth="1"/>
    <col min="8975" max="8975" width="11.5703125" style="13" customWidth="1"/>
    <col min="8976" max="8980" width="0" style="13" hidden="1" customWidth="1"/>
    <col min="8981" max="8981" width="11.7109375" style="13" customWidth="1"/>
    <col min="8982" max="8982" width="11.85546875" style="13" customWidth="1"/>
    <col min="8983" max="8983" width="9.5703125" style="13" customWidth="1"/>
    <col min="8984" max="8984" width="0" style="13" hidden="1" customWidth="1"/>
    <col min="8985" max="8985" width="16.5703125" style="13" customWidth="1"/>
    <col min="8986" max="9219" width="9.140625" style="13"/>
    <col min="9220" max="9220" width="6.140625" style="13" customWidth="1"/>
    <col min="9221" max="9221" width="29.42578125" style="13" customWidth="1"/>
    <col min="9222" max="9222" width="19.140625" style="13" customWidth="1"/>
    <col min="9223" max="9223" width="10.140625" style="13" customWidth="1"/>
    <col min="9224" max="9224" width="10.7109375" style="13" customWidth="1"/>
    <col min="9225" max="9225" width="0" style="13" hidden="1" customWidth="1"/>
    <col min="9226" max="9226" width="11.5703125" style="13" customWidth="1"/>
    <col min="9227" max="9227" width="11.7109375" style="13" customWidth="1"/>
    <col min="9228" max="9228" width="11.5703125" style="13" customWidth="1"/>
    <col min="9229" max="9230" width="11.7109375" style="13" customWidth="1"/>
    <col min="9231" max="9231" width="11.5703125" style="13" customWidth="1"/>
    <col min="9232" max="9236" width="0" style="13" hidden="1" customWidth="1"/>
    <col min="9237" max="9237" width="11.7109375" style="13" customWidth="1"/>
    <col min="9238" max="9238" width="11.85546875" style="13" customWidth="1"/>
    <col min="9239" max="9239" width="9.5703125" style="13" customWidth="1"/>
    <col min="9240" max="9240" width="0" style="13" hidden="1" customWidth="1"/>
    <col min="9241" max="9241" width="16.5703125" style="13" customWidth="1"/>
    <col min="9242" max="9475" width="9.140625" style="13"/>
    <col min="9476" max="9476" width="6.140625" style="13" customWidth="1"/>
    <col min="9477" max="9477" width="29.42578125" style="13" customWidth="1"/>
    <col min="9478" max="9478" width="19.140625" style="13" customWidth="1"/>
    <col min="9479" max="9479" width="10.140625" style="13" customWidth="1"/>
    <col min="9480" max="9480" width="10.7109375" style="13" customWidth="1"/>
    <col min="9481" max="9481" width="0" style="13" hidden="1" customWidth="1"/>
    <col min="9482" max="9482" width="11.5703125" style="13" customWidth="1"/>
    <col min="9483" max="9483" width="11.7109375" style="13" customWidth="1"/>
    <col min="9484" max="9484" width="11.5703125" style="13" customWidth="1"/>
    <col min="9485" max="9486" width="11.7109375" style="13" customWidth="1"/>
    <col min="9487" max="9487" width="11.5703125" style="13" customWidth="1"/>
    <col min="9488" max="9492" width="0" style="13" hidden="1" customWidth="1"/>
    <col min="9493" max="9493" width="11.7109375" style="13" customWidth="1"/>
    <col min="9494" max="9494" width="11.85546875" style="13" customWidth="1"/>
    <col min="9495" max="9495" width="9.5703125" style="13" customWidth="1"/>
    <col min="9496" max="9496" width="0" style="13" hidden="1" customWidth="1"/>
    <col min="9497" max="9497" width="16.5703125" style="13" customWidth="1"/>
    <col min="9498" max="9731" width="9.140625" style="13"/>
    <col min="9732" max="9732" width="6.140625" style="13" customWidth="1"/>
    <col min="9733" max="9733" width="29.42578125" style="13" customWidth="1"/>
    <col min="9734" max="9734" width="19.140625" style="13" customWidth="1"/>
    <col min="9735" max="9735" width="10.140625" style="13" customWidth="1"/>
    <col min="9736" max="9736" width="10.7109375" style="13" customWidth="1"/>
    <col min="9737" max="9737" width="0" style="13" hidden="1" customWidth="1"/>
    <col min="9738" max="9738" width="11.5703125" style="13" customWidth="1"/>
    <col min="9739" max="9739" width="11.7109375" style="13" customWidth="1"/>
    <col min="9740" max="9740" width="11.5703125" style="13" customWidth="1"/>
    <col min="9741" max="9742" width="11.7109375" style="13" customWidth="1"/>
    <col min="9743" max="9743" width="11.5703125" style="13" customWidth="1"/>
    <col min="9744" max="9748" width="0" style="13" hidden="1" customWidth="1"/>
    <col min="9749" max="9749" width="11.7109375" style="13" customWidth="1"/>
    <col min="9750" max="9750" width="11.85546875" style="13" customWidth="1"/>
    <col min="9751" max="9751" width="9.5703125" style="13" customWidth="1"/>
    <col min="9752" max="9752" width="0" style="13" hidden="1" customWidth="1"/>
    <col min="9753" max="9753" width="16.5703125" style="13" customWidth="1"/>
    <col min="9754" max="9987" width="9.140625" style="13"/>
    <col min="9988" max="9988" width="6.140625" style="13" customWidth="1"/>
    <col min="9989" max="9989" width="29.42578125" style="13" customWidth="1"/>
    <col min="9990" max="9990" width="19.140625" style="13" customWidth="1"/>
    <col min="9991" max="9991" width="10.140625" style="13" customWidth="1"/>
    <col min="9992" max="9992" width="10.7109375" style="13" customWidth="1"/>
    <col min="9993" max="9993" width="0" style="13" hidden="1" customWidth="1"/>
    <col min="9994" max="9994" width="11.5703125" style="13" customWidth="1"/>
    <col min="9995" max="9995" width="11.7109375" style="13" customWidth="1"/>
    <col min="9996" max="9996" width="11.5703125" style="13" customWidth="1"/>
    <col min="9997" max="9998" width="11.7109375" style="13" customWidth="1"/>
    <col min="9999" max="9999" width="11.5703125" style="13" customWidth="1"/>
    <col min="10000" max="10004" width="0" style="13" hidden="1" customWidth="1"/>
    <col min="10005" max="10005" width="11.7109375" style="13" customWidth="1"/>
    <col min="10006" max="10006" width="11.85546875" style="13" customWidth="1"/>
    <col min="10007" max="10007" width="9.5703125" style="13" customWidth="1"/>
    <col min="10008" max="10008" width="0" style="13" hidden="1" customWidth="1"/>
    <col min="10009" max="10009" width="16.5703125" style="13" customWidth="1"/>
    <col min="10010" max="10243" width="9.140625" style="13"/>
    <col min="10244" max="10244" width="6.140625" style="13" customWidth="1"/>
    <col min="10245" max="10245" width="29.42578125" style="13" customWidth="1"/>
    <col min="10246" max="10246" width="19.140625" style="13" customWidth="1"/>
    <col min="10247" max="10247" width="10.140625" style="13" customWidth="1"/>
    <col min="10248" max="10248" width="10.7109375" style="13" customWidth="1"/>
    <col min="10249" max="10249" width="0" style="13" hidden="1" customWidth="1"/>
    <col min="10250" max="10250" width="11.5703125" style="13" customWidth="1"/>
    <col min="10251" max="10251" width="11.7109375" style="13" customWidth="1"/>
    <col min="10252" max="10252" width="11.5703125" style="13" customWidth="1"/>
    <col min="10253" max="10254" width="11.7109375" style="13" customWidth="1"/>
    <col min="10255" max="10255" width="11.5703125" style="13" customWidth="1"/>
    <col min="10256" max="10260" width="0" style="13" hidden="1" customWidth="1"/>
    <col min="10261" max="10261" width="11.7109375" style="13" customWidth="1"/>
    <col min="10262" max="10262" width="11.85546875" style="13" customWidth="1"/>
    <col min="10263" max="10263" width="9.5703125" style="13" customWidth="1"/>
    <col min="10264" max="10264" width="0" style="13" hidden="1" customWidth="1"/>
    <col min="10265" max="10265" width="16.5703125" style="13" customWidth="1"/>
    <col min="10266" max="10499" width="9.140625" style="13"/>
    <col min="10500" max="10500" width="6.140625" style="13" customWidth="1"/>
    <col min="10501" max="10501" width="29.42578125" style="13" customWidth="1"/>
    <col min="10502" max="10502" width="19.140625" style="13" customWidth="1"/>
    <col min="10503" max="10503" width="10.140625" style="13" customWidth="1"/>
    <col min="10504" max="10504" width="10.7109375" style="13" customWidth="1"/>
    <col min="10505" max="10505" width="0" style="13" hidden="1" customWidth="1"/>
    <col min="10506" max="10506" width="11.5703125" style="13" customWidth="1"/>
    <col min="10507" max="10507" width="11.7109375" style="13" customWidth="1"/>
    <col min="10508" max="10508" width="11.5703125" style="13" customWidth="1"/>
    <col min="10509" max="10510" width="11.7109375" style="13" customWidth="1"/>
    <col min="10511" max="10511" width="11.5703125" style="13" customWidth="1"/>
    <col min="10512" max="10516" width="0" style="13" hidden="1" customWidth="1"/>
    <col min="10517" max="10517" width="11.7109375" style="13" customWidth="1"/>
    <col min="10518" max="10518" width="11.85546875" style="13" customWidth="1"/>
    <col min="10519" max="10519" width="9.5703125" style="13" customWidth="1"/>
    <col min="10520" max="10520" width="0" style="13" hidden="1" customWidth="1"/>
    <col min="10521" max="10521" width="16.5703125" style="13" customWidth="1"/>
    <col min="10522" max="10755" width="9.140625" style="13"/>
    <col min="10756" max="10756" width="6.140625" style="13" customWidth="1"/>
    <col min="10757" max="10757" width="29.42578125" style="13" customWidth="1"/>
    <col min="10758" max="10758" width="19.140625" style="13" customWidth="1"/>
    <col min="10759" max="10759" width="10.140625" style="13" customWidth="1"/>
    <col min="10760" max="10760" width="10.7109375" style="13" customWidth="1"/>
    <col min="10761" max="10761" width="0" style="13" hidden="1" customWidth="1"/>
    <col min="10762" max="10762" width="11.5703125" style="13" customWidth="1"/>
    <col min="10763" max="10763" width="11.7109375" style="13" customWidth="1"/>
    <col min="10764" max="10764" width="11.5703125" style="13" customWidth="1"/>
    <col min="10765" max="10766" width="11.7109375" style="13" customWidth="1"/>
    <col min="10767" max="10767" width="11.5703125" style="13" customWidth="1"/>
    <col min="10768" max="10772" width="0" style="13" hidden="1" customWidth="1"/>
    <col min="10773" max="10773" width="11.7109375" style="13" customWidth="1"/>
    <col min="10774" max="10774" width="11.85546875" style="13" customWidth="1"/>
    <col min="10775" max="10775" width="9.5703125" style="13" customWidth="1"/>
    <col min="10776" max="10776" width="0" style="13" hidden="1" customWidth="1"/>
    <col min="10777" max="10777" width="16.5703125" style="13" customWidth="1"/>
    <col min="10778" max="11011" width="9.140625" style="13"/>
    <col min="11012" max="11012" width="6.140625" style="13" customWidth="1"/>
    <col min="11013" max="11013" width="29.42578125" style="13" customWidth="1"/>
    <col min="11014" max="11014" width="19.140625" style="13" customWidth="1"/>
    <col min="11015" max="11015" width="10.140625" style="13" customWidth="1"/>
    <col min="11016" max="11016" width="10.7109375" style="13" customWidth="1"/>
    <col min="11017" max="11017" width="0" style="13" hidden="1" customWidth="1"/>
    <col min="11018" max="11018" width="11.5703125" style="13" customWidth="1"/>
    <col min="11019" max="11019" width="11.7109375" style="13" customWidth="1"/>
    <col min="11020" max="11020" width="11.5703125" style="13" customWidth="1"/>
    <col min="11021" max="11022" width="11.7109375" style="13" customWidth="1"/>
    <col min="11023" max="11023" width="11.5703125" style="13" customWidth="1"/>
    <col min="11024" max="11028" width="0" style="13" hidden="1" customWidth="1"/>
    <col min="11029" max="11029" width="11.7109375" style="13" customWidth="1"/>
    <col min="11030" max="11030" width="11.85546875" style="13" customWidth="1"/>
    <col min="11031" max="11031" width="9.5703125" style="13" customWidth="1"/>
    <col min="11032" max="11032" width="0" style="13" hidden="1" customWidth="1"/>
    <col min="11033" max="11033" width="16.5703125" style="13" customWidth="1"/>
    <col min="11034" max="11267" width="9.140625" style="13"/>
    <col min="11268" max="11268" width="6.140625" style="13" customWidth="1"/>
    <col min="11269" max="11269" width="29.42578125" style="13" customWidth="1"/>
    <col min="11270" max="11270" width="19.140625" style="13" customWidth="1"/>
    <col min="11271" max="11271" width="10.140625" style="13" customWidth="1"/>
    <col min="11272" max="11272" width="10.7109375" style="13" customWidth="1"/>
    <col min="11273" max="11273" width="0" style="13" hidden="1" customWidth="1"/>
    <col min="11274" max="11274" width="11.5703125" style="13" customWidth="1"/>
    <col min="11275" max="11275" width="11.7109375" style="13" customWidth="1"/>
    <col min="11276" max="11276" width="11.5703125" style="13" customWidth="1"/>
    <col min="11277" max="11278" width="11.7109375" style="13" customWidth="1"/>
    <col min="11279" max="11279" width="11.5703125" style="13" customWidth="1"/>
    <col min="11280" max="11284" width="0" style="13" hidden="1" customWidth="1"/>
    <col min="11285" max="11285" width="11.7109375" style="13" customWidth="1"/>
    <col min="11286" max="11286" width="11.85546875" style="13" customWidth="1"/>
    <col min="11287" max="11287" width="9.5703125" style="13" customWidth="1"/>
    <col min="11288" max="11288" width="0" style="13" hidden="1" customWidth="1"/>
    <col min="11289" max="11289" width="16.5703125" style="13" customWidth="1"/>
    <col min="11290" max="11523" width="9.140625" style="13"/>
    <col min="11524" max="11524" width="6.140625" style="13" customWidth="1"/>
    <col min="11525" max="11525" width="29.42578125" style="13" customWidth="1"/>
    <col min="11526" max="11526" width="19.140625" style="13" customWidth="1"/>
    <col min="11527" max="11527" width="10.140625" style="13" customWidth="1"/>
    <col min="11528" max="11528" width="10.7109375" style="13" customWidth="1"/>
    <col min="11529" max="11529" width="0" style="13" hidden="1" customWidth="1"/>
    <col min="11530" max="11530" width="11.5703125" style="13" customWidth="1"/>
    <col min="11531" max="11531" width="11.7109375" style="13" customWidth="1"/>
    <col min="11532" max="11532" width="11.5703125" style="13" customWidth="1"/>
    <col min="11533" max="11534" width="11.7109375" style="13" customWidth="1"/>
    <col min="11535" max="11535" width="11.5703125" style="13" customWidth="1"/>
    <col min="11536" max="11540" width="0" style="13" hidden="1" customWidth="1"/>
    <col min="11541" max="11541" width="11.7109375" style="13" customWidth="1"/>
    <col min="11542" max="11542" width="11.85546875" style="13" customWidth="1"/>
    <col min="11543" max="11543" width="9.5703125" style="13" customWidth="1"/>
    <col min="11544" max="11544" width="0" style="13" hidden="1" customWidth="1"/>
    <col min="11545" max="11545" width="16.5703125" style="13" customWidth="1"/>
    <col min="11546" max="11779" width="9.140625" style="13"/>
    <col min="11780" max="11780" width="6.140625" style="13" customWidth="1"/>
    <col min="11781" max="11781" width="29.42578125" style="13" customWidth="1"/>
    <col min="11782" max="11782" width="19.140625" style="13" customWidth="1"/>
    <col min="11783" max="11783" width="10.140625" style="13" customWidth="1"/>
    <col min="11784" max="11784" width="10.7109375" style="13" customWidth="1"/>
    <col min="11785" max="11785" width="0" style="13" hidden="1" customWidth="1"/>
    <col min="11786" max="11786" width="11.5703125" style="13" customWidth="1"/>
    <col min="11787" max="11787" width="11.7109375" style="13" customWidth="1"/>
    <col min="11788" max="11788" width="11.5703125" style="13" customWidth="1"/>
    <col min="11789" max="11790" width="11.7109375" style="13" customWidth="1"/>
    <col min="11791" max="11791" width="11.5703125" style="13" customWidth="1"/>
    <col min="11792" max="11796" width="0" style="13" hidden="1" customWidth="1"/>
    <col min="11797" max="11797" width="11.7109375" style="13" customWidth="1"/>
    <col min="11798" max="11798" width="11.85546875" style="13" customWidth="1"/>
    <col min="11799" max="11799" width="9.5703125" style="13" customWidth="1"/>
    <col min="11800" max="11800" width="0" style="13" hidden="1" customWidth="1"/>
    <col min="11801" max="11801" width="16.5703125" style="13" customWidth="1"/>
    <col min="11802" max="12035" width="9.140625" style="13"/>
    <col min="12036" max="12036" width="6.140625" style="13" customWidth="1"/>
    <col min="12037" max="12037" width="29.42578125" style="13" customWidth="1"/>
    <col min="12038" max="12038" width="19.140625" style="13" customWidth="1"/>
    <col min="12039" max="12039" width="10.140625" style="13" customWidth="1"/>
    <col min="12040" max="12040" width="10.7109375" style="13" customWidth="1"/>
    <col min="12041" max="12041" width="0" style="13" hidden="1" customWidth="1"/>
    <col min="12042" max="12042" width="11.5703125" style="13" customWidth="1"/>
    <col min="12043" max="12043" width="11.7109375" style="13" customWidth="1"/>
    <col min="12044" max="12044" width="11.5703125" style="13" customWidth="1"/>
    <col min="12045" max="12046" width="11.7109375" style="13" customWidth="1"/>
    <col min="12047" max="12047" width="11.5703125" style="13" customWidth="1"/>
    <col min="12048" max="12052" width="0" style="13" hidden="1" customWidth="1"/>
    <col min="12053" max="12053" width="11.7109375" style="13" customWidth="1"/>
    <col min="12054" max="12054" width="11.85546875" style="13" customWidth="1"/>
    <col min="12055" max="12055" width="9.5703125" style="13" customWidth="1"/>
    <col min="12056" max="12056" width="0" style="13" hidden="1" customWidth="1"/>
    <col min="12057" max="12057" width="16.5703125" style="13" customWidth="1"/>
    <col min="12058" max="12291" width="9.140625" style="13"/>
    <col min="12292" max="12292" width="6.140625" style="13" customWidth="1"/>
    <col min="12293" max="12293" width="29.42578125" style="13" customWidth="1"/>
    <col min="12294" max="12294" width="19.140625" style="13" customWidth="1"/>
    <col min="12295" max="12295" width="10.140625" style="13" customWidth="1"/>
    <col min="12296" max="12296" width="10.7109375" style="13" customWidth="1"/>
    <col min="12297" max="12297" width="0" style="13" hidden="1" customWidth="1"/>
    <col min="12298" max="12298" width="11.5703125" style="13" customWidth="1"/>
    <col min="12299" max="12299" width="11.7109375" style="13" customWidth="1"/>
    <col min="12300" max="12300" width="11.5703125" style="13" customWidth="1"/>
    <col min="12301" max="12302" width="11.7109375" style="13" customWidth="1"/>
    <col min="12303" max="12303" width="11.5703125" style="13" customWidth="1"/>
    <col min="12304" max="12308" width="0" style="13" hidden="1" customWidth="1"/>
    <col min="12309" max="12309" width="11.7109375" style="13" customWidth="1"/>
    <col min="12310" max="12310" width="11.85546875" style="13" customWidth="1"/>
    <col min="12311" max="12311" width="9.5703125" style="13" customWidth="1"/>
    <col min="12312" max="12312" width="0" style="13" hidden="1" customWidth="1"/>
    <col min="12313" max="12313" width="16.5703125" style="13" customWidth="1"/>
    <col min="12314" max="12547" width="9.140625" style="13"/>
    <col min="12548" max="12548" width="6.140625" style="13" customWidth="1"/>
    <col min="12549" max="12549" width="29.42578125" style="13" customWidth="1"/>
    <col min="12550" max="12550" width="19.140625" style="13" customWidth="1"/>
    <col min="12551" max="12551" width="10.140625" style="13" customWidth="1"/>
    <col min="12552" max="12552" width="10.7109375" style="13" customWidth="1"/>
    <col min="12553" max="12553" width="0" style="13" hidden="1" customWidth="1"/>
    <col min="12554" max="12554" width="11.5703125" style="13" customWidth="1"/>
    <col min="12555" max="12555" width="11.7109375" style="13" customWidth="1"/>
    <col min="12556" max="12556" width="11.5703125" style="13" customWidth="1"/>
    <col min="12557" max="12558" width="11.7109375" style="13" customWidth="1"/>
    <col min="12559" max="12559" width="11.5703125" style="13" customWidth="1"/>
    <col min="12560" max="12564" width="0" style="13" hidden="1" customWidth="1"/>
    <col min="12565" max="12565" width="11.7109375" style="13" customWidth="1"/>
    <col min="12566" max="12566" width="11.85546875" style="13" customWidth="1"/>
    <col min="12567" max="12567" width="9.5703125" style="13" customWidth="1"/>
    <col min="12568" max="12568" width="0" style="13" hidden="1" customWidth="1"/>
    <col min="12569" max="12569" width="16.5703125" style="13" customWidth="1"/>
    <col min="12570" max="12803" width="9.140625" style="13"/>
    <col min="12804" max="12804" width="6.140625" style="13" customWidth="1"/>
    <col min="12805" max="12805" width="29.42578125" style="13" customWidth="1"/>
    <col min="12806" max="12806" width="19.140625" style="13" customWidth="1"/>
    <col min="12807" max="12807" width="10.140625" style="13" customWidth="1"/>
    <col min="12808" max="12808" width="10.7109375" style="13" customWidth="1"/>
    <col min="12809" max="12809" width="0" style="13" hidden="1" customWidth="1"/>
    <col min="12810" max="12810" width="11.5703125" style="13" customWidth="1"/>
    <col min="12811" max="12811" width="11.7109375" style="13" customWidth="1"/>
    <col min="12812" max="12812" width="11.5703125" style="13" customWidth="1"/>
    <col min="12813" max="12814" width="11.7109375" style="13" customWidth="1"/>
    <col min="12815" max="12815" width="11.5703125" style="13" customWidth="1"/>
    <col min="12816" max="12820" width="0" style="13" hidden="1" customWidth="1"/>
    <col min="12821" max="12821" width="11.7109375" style="13" customWidth="1"/>
    <col min="12822" max="12822" width="11.85546875" style="13" customWidth="1"/>
    <col min="12823" max="12823" width="9.5703125" style="13" customWidth="1"/>
    <col min="12824" max="12824" width="0" style="13" hidden="1" customWidth="1"/>
    <col min="12825" max="12825" width="16.5703125" style="13" customWidth="1"/>
    <col min="12826" max="13059" width="9.140625" style="13"/>
    <col min="13060" max="13060" width="6.140625" style="13" customWidth="1"/>
    <col min="13061" max="13061" width="29.42578125" style="13" customWidth="1"/>
    <col min="13062" max="13062" width="19.140625" style="13" customWidth="1"/>
    <col min="13063" max="13063" width="10.140625" style="13" customWidth="1"/>
    <col min="13064" max="13064" width="10.7109375" style="13" customWidth="1"/>
    <col min="13065" max="13065" width="0" style="13" hidden="1" customWidth="1"/>
    <col min="13066" max="13066" width="11.5703125" style="13" customWidth="1"/>
    <col min="13067" max="13067" width="11.7109375" style="13" customWidth="1"/>
    <col min="13068" max="13068" width="11.5703125" style="13" customWidth="1"/>
    <col min="13069" max="13070" width="11.7109375" style="13" customWidth="1"/>
    <col min="13071" max="13071" width="11.5703125" style="13" customWidth="1"/>
    <col min="13072" max="13076" width="0" style="13" hidden="1" customWidth="1"/>
    <col min="13077" max="13077" width="11.7109375" style="13" customWidth="1"/>
    <col min="13078" max="13078" width="11.85546875" style="13" customWidth="1"/>
    <col min="13079" max="13079" width="9.5703125" style="13" customWidth="1"/>
    <col min="13080" max="13080" width="0" style="13" hidden="1" customWidth="1"/>
    <col min="13081" max="13081" width="16.5703125" style="13" customWidth="1"/>
    <col min="13082" max="13315" width="9.140625" style="13"/>
    <col min="13316" max="13316" width="6.140625" style="13" customWidth="1"/>
    <col min="13317" max="13317" width="29.42578125" style="13" customWidth="1"/>
    <col min="13318" max="13318" width="19.140625" style="13" customWidth="1"/>
    <col min="13319" max="13319" width="10.140625" style="13" customWidth="1"/>
    <col min="13320" max="13320" width="10.7109375" style="13" customWidth="1"/>
    <col min="13321" max="13321" width="0" style="13" hidden="1" customWidth="1"/>
    <col min="13322" max="13322" width="11.5703125" style="13" customWidth="1"/>
    <col min="13323" max="13323" width="11.7109375" style="13" customWidth="1"/>
    <col min="13324" max="13324" width="11.5703125" style="13" customWidth="1"/>
    <col min="13325" max="13326" width="11.7109375" style="13" customWidth="1"/>
    <col min="13327" max="13327" width="11.5703125" style="13" customWidth="1"/>
    <col min="13328" max="13332" width="0" style="13" hidden="1" customWidth="1"/>
    <col min="13333" max="13333" width="11.7109375" style="13" customWidth="1"/>
    <col min="13334" max="13334" width="11.85546875" style="13" customWidth="1"/>
    <col min="13335" max="13335" width="9.5703125" style="13" customWidth="1"/>
    <col min="13336" max="13336" width="0" style="13" hidden="1" customWidth="1"/>
    <col min="13337" max="13337" width="16.5703125" style="13" customWidth="1"/>
    <col min="13338" max="13571" width="9.140625" style="13"/>
    <col min="13572" max="13572" width="6.140625" style="13" customWidth="1"/>
    <col min="13573" max="13573" width="29.42578125" style="13" customWidth="1"/>
    <col min="13574" max="13574" width="19.140625" style="13" customWidth="1"/>
    <col min="13575" max="13575" width="10.140625" style="13" customWidth="1"/>
    <col min="13576" max="13576" width="10.7109375" style="13" customWidth="1"/>
    <col min="13577" max="13577" width="0" style="13" hidden="1" customWidth="1"/>
    <col min="13578" max="13578" width="11.5703125" style="13" customWidth="1"/>
    <col min="13579" max="13579" width="11.7109375" style="13" customWidth="1"/>
    <col min="13580" max="13580" width="11.5703125" style="13" customWidth="1"/>
    <col min="13581" max="13582" width="11.7109375" style="13" customWidth="1"/>
    <col min="13583" max="13583" width="11.5703125" style="13" customWidth="1"/>
    <col min="13584" max="13588" width="0" style="13" hidden="1" customWidth="1"/>
    <col min="13589" max="13589" width="11.7109375" style="13" customWidth="1"/>
    <col min="13590" max="13590" width="11.85546875" style="13" customWidth="1"/>
    <col min="13591" max="13591" width="9.5703125" style="13" customWidth="1"/>
    <col min="13592" max="13592" width="0" style="13" hidden="1" customWidth="1"/>
    <col min="13593" max="13593" width="16.5703125" style="13" customWidth="1"/>
    <col min="13594" max="13827" width="9.140625" style="13"/>
    <col min="13828" max="13828" width="6.140625" style="13" customWidth="1"/>
    <col min="13829" max="13829" width="29.42578125" style="13" customWidth="1"/>
    <col min="13830" max="13830" width="19.140625" style="13" customWidth="1"/>
    <col min="13831" max="13831" width="10.140625" style="13" customWidth="1"/>
    <col min="13832" max="13832" width="10.7109375" style="13" customWidth="1"/>
    <col min="13833" max="13833" width="0" style="13" hidden="1" customWidth="1"/>
    <col min="13834" max="13834" width="11.5703125" style="13" customWidth="1"/>
    <col min="13835" max="13835" width="11.7109375" style="13" customWidth="1"/>
    <col min="13836" max="13836" width="11.5703125" style="13" customWidth="1"/>
    <col min="13837" max="13838" width="11.7109375" style="13" customWidth="1"/>
    <col min="13839" max="13839" width="11.5703125" style="13" customWidth="1"/>
    <col min="13840" max="13844" width="0" style="13" hidden="1" customWidth="1"/>
    <col min="13845" max="13845" width="11.7109375" style="13" customWidth="1"/>
    <col min="13846" max="13846" width="11.85546875" style="13" customWidth="1"/>
    <col min="13847" max="13847" width="9.5703125" style="13" customWidth="1"/>
    <col min="13848" max="13848" width="0" style="13" hidden="1" customWidth="1"/>
    <col min="13849" max="13849" width="16.5703125" style="13" customWidth="1"/>
    <col min="13850" max="14083" width="9.140625" style="13"/>
    <col min="14084" max="14084" width="6.140625" style="13" customWidth="1"/>
    <col min="14085" max="14085" width="29.42578125" style="13" customWidth="1"/>
    <col min="14086" max="14086" width="19.140625" style="13" customWidth="1"/>
    <col min="14087" max="14087" width="10.140625" style="13" customWidth="1"/>
    <col min="14088" max="14088" width="10.7109375" style="13" customWidth="1"/>
    <col min="14089" max="14089" width="0" style="13" hidden="1" customWidth="1"/>
    <col min="14090" max="14090" width="11.5703125" style="13" customWidth="1"/>
    <col min="14091" max="14091" width="11.7109375" style="13" customWidth="1"/>
    <col min="14092" max="14092" width="11.5703125" style="13" customWidth="1"/>
    <col min="14093" max="14094" width="11.7109375" style="13" customWidth="1"/>
    <col min="14095" max="14095" width="11.5703125" style="13" customWidth="1"/>
    <col min="14096" max="14100" width="0" style="13" hidden="1" customWidth="1"/>
    <col min="14101" max="14101" width="11.7109375" style="13" customWidth="1"/>
    <col min="14102" max="14102" width="11.85546875" style="13" customWidth="1"/>
    <col min="14103" max="14103" width="9.5703125" style="13" customWidth="1"/>
    <col min="14104" max="14104" width="0" style="13" hidden="1" customWidth="1"/>
    <col min="14105" max="14105" width="16.5703125" style="13" customWidth="1"/>
    <col min="14106" max="14339" width="9.140625" style="13"/>
    <col min="14340" max="14340" width="6.140625" style="13" customWidth="1"/>
    <col min="14341" max="14341" width="29.42578125" style="13" customWidth="1"/>
    <col min="14342" max="14342" width="19.140625" style="13" customWidth="1"/>
    <col min="14343" max="14343" width="10.140625" style="13" customWidth="1"/>
    <col min="14344" max="14344" width="10.7109375" style="13" customWidth="1"/>
    <col min="14345" max="14345" width="0" style="13" hidden="1" customWidth="1"/>
    <col min="14346" max="14346" width="11.5703125" style="13" customWidth="1"/>
    <col min="14347" max="14347" width="11.7109375" style="13" customWidth="1"/>
    <col min="14348" max="14348" width="11.5703125" style="13" customWidth="1"/>
    <col min="14349" max="14350" width="11.7109375" style="13" customWidth="1"/>
    <col min="14351" max="14351" width="11.5703125" style="13" customWidth="1"/>
    <col min="14352" max="14356" width="0" style="13" hidden="1" customWidth="1"/>
    <col min="14357" max="14357" width="11.7109375" style="13" customWidth="1"/>
    <col min="14358" max="14358" width="11.85546875" style="13" customWidth="1"/>
    <col min="14359" max="14359" width="9.5703125" style="13" customWidth="1"/>
    <col min="14360" max="14360" width="0" style="13" hidden="1" customWidth="1"/>
    <col min="14361" max="14361" width="16.5703125" style="13" customWidth="1"/>
    <col min="14362" max="14595" width="9.140625" style="13"/>
    <col min="14596" max="14596" width="6.140625" style="13" customWidth="1"/>
    <col min="14597" max="14597" width="29.42578125" style="13" customWidth="1"/>
    <col min="14598" max="14598" width="19.140625" style="13" customWidth="1"/>
    <col min="14599" max="14599" width="10.140625" style="13" customWidth="1"/>
    <col min="14600" max="14600" width="10.7109375" style="13" customWidth="1"/>
    <col min="14601" max="14601" width="0" style="13" hidden="1" customWidth="1"/>
    <col min="14602" max="14602" width="11.5703125" style="13" customWidth="1"/>
    <col min="14603" max="14603" width="11.7109375" style="13" customWidth="1"/>
    <col min="14604" max="14604" width="11.5703125" style="13" customWidth="1"/>
    <col min="14605" max="14606" width="11.7109375" style="13" customWidth="1"/>
    <col min="14607" max="14607" width="11.5703125" style="13" customWidth="1"/>
    <col min="14608" max="14612" width="0" style="13" hidden="1" customWidth="1"/>
    <col min="14613" max="14613" width="11.7109375" style="13" customWidth="1"/>
    <col min="14614" max="14614" width="11.85546875" style="13" customWidth="1"/>
    <col min="14615" max="14615" width="9.5703125" style="13" customWidth="1"/>
    <col min="14616" max="14616" width="0" style="13" hidden="1" customWidth="1"/>
    <col min="14617" max="14617" width="16.5703125" style="13" customWidth="1"/>
    <col min="14618" max="14851" width="9.140625" style="13"/>
    <col min="14852" max="14852" width="6.140625" style="13" customWidth="1"/>
    <col min="14853" max="14853" width="29.42578125" style="13" customWidth="1"/>
    <col min="14854" max="14854" width="19.140625" style="13" customWidth="1"/>
    <col min="14855" max="14855" width="10.140625" style="13" customWidth="1"/>
    <col min="14856" max="14856" width="10.7109375" style="13" customWidth="1"/>
    <col min="14857" max="14857" width="0" style="13" hidden="1" customWidth="1"/>
    <col min="14858" max="14858" width="11.5703125" style="13" customWidth="1"/>
    <col min="14859" max="14859" width="11.7109375" style="13" customWidth="1"/>
    <col min="14860" max="14860" width="11.5703125" style="13" customWidth="1"/>
    <col min="14861" max="14862" width="11.7109375" style="13" customWidth="1"/>
    <col min="14863" max="14863" width="11.5703125" style="13" customWidth="1"/>
    <col min="14864" max="14868" width="0" style="13" hidden="1" customWidth="1"/>
    <col min="14869" max="14869" width="11.7109375" style="13" customWidth="1"/>
    <col min="14870" max="14870" width="11.85546875" style="13" customWidth="1"/>
    <col min="14871" max="14871" width="9.5703125" style="13" customWidth="1"/>
    <col min="14872" max="14872" width="0" style="13" hidden="1" customWidth="1"/>
    <col min="14873" max="14873" width="16.5703125" style="13" customWidth="1"/>
    <col min="14874" max="15107" width="9.140625" style="13"/>
    <col min="15108" max="15108" width="6.140625" style="13" customWidth="1"/>
    <col min="15109" max="15109" width="29.42578125" style="13" customWidth="1"/>
    <col min="15110" max="15110" width="19.140625" style="13" customWidth="1"/>
    <col min="15111" max="15111" width="10.140625" style="13" customWidth="1"/>
    <col min="15112" max="15112" width="10.7109375" style="13" customWidth="1"/>
    <col min="15113" max="15113" width="0" style="13" hidden="1" customWidth="1"/>
    <col min="15114" max="15114" width="11.5703125" style="13" customWidth="1"/>
    <col min="15115" max="15115" width="11.7109375" style="13" customWidth="1"/>
    <col min="15116" max="15116" width="11.5703125" style="13" customWidth="1"/>
    <col min="15117" max="15118" width="11.7109375" style="13" customWidth="1"/>
    <col min="15119" max="15119" width="11.5703125" style="13" customWidth="1"/>
    <col min="15120" max="15124" width="0" style="13" hidden="1" customWidth="1"/>
    <col min="15125" max="15125" width="11.7109375" style="13" customWidth="1"/>
    <col min="15126" max="15126" width="11.85546875" style="13" customWidth="1"/>
    <col min="15127" max="15127" width="9.5703125" style="13" customWidth="1"/>
    <col min="15128" max="15128" width="0" style="13" hidden="1" customWidth="1"/>
    <col min="15129" max="15129" width="16.5703125" style="13" customWidth="1"/>
    <col min="15130" max="15363" width="9.140625" style="13"/>
    <col min="15364" max="15364" width="6.140625" style="13" customWidth="1"/>
    <col min="15365" max="15365" width="29.42578125" style="13" customWidth="1"/>
    <col min="15366" max="15366" width="19.140625" style="13" customWidth="1"/>
    <col min="15367" max="15367" width="10.140625" style="13" customWidth="1"/>
    <col min="15368" max="15368" width="10.7109375" style="13" customWidth="1"/>
    <col min="15369" max="15369" width="0" style="13" hidden="1" customWidth="1"/>
    <col min="15370" max="15370" width="11.5703125" style="13" customWidth="1"/>
    <col min="15371" max="15371" width="11.7109375" style="13" customWidth="1"/>
    <col min="15372" max="15372" width="11.5703125" style="13" customWidth="1"/>
    <col min="15373" max="15374" width="11.7109375" style="13" customWidth="1"/>
    <col min="15375" max="15375" width="11.5703125" style="13" customWidth="1"/>
    <col min="15376" max="15380" width="0" style="13" hidden="1" customWidth="1"/>
    <col min="15381" max="15381" width="11.7109375" style="13" customWidth="1"/>
    <col min="15382" max="15382" width="11.85546875" style="13" customWidth="1"/>
    <col min="15383" max="15383" width="9.5703125" style="13" customWidth="1"/>
    <col min="15384" max="15384" width="0" style="13" hidden="1" customWidth="1"/>
    <col min="15385" max="15385" width="16.5703125" style="13" customWidth="1"/>
    <col min="15386" max="15619" width="9.140625" style="13"/>
    <col min="15620" max="15620" width="6.140625" style="13" customWidth="1"/>
    <col min="15621" max="15621" width="29.42578125" style="13" customWidth="1"/>
    <col min="15622" max="15622" width="19.140625" style="13" customWidth="1"/>
    <col min="15623" max="15623" width="10.140625" style="13" customWidth="1"/>
    <col min="15624" max="15624" width="10.7109375" style="13" customWidth="1"/>
    <col min="15625" max="15625" width="0" style="13" hidden="1" customWidth="1"/>
    <col min="15626" max="15626" width="11.5703125" style="13" customWidth="1"/>
    <col min="15627" max="15627" width="11.7109375" style="13" customWidth="1"/>
    <col min="15628" max="15628" width="11.5703125" style="13" customWidth="1"/>
    <col min="15629" max="15630" width="11.7109375" style="13" customWidth="1"/>
    <col min="15631" max="15631" width="11.5703125" style="13" customWidth="1"/>
    <col min="15632" max="15636" width="0" style="13" hidden="1" customWidth="1"/>
    <col min="15637" max="15637" width="11.7109375" style="13" customWidth="1"/>
    <col min="15638" max="15638" width="11.85546875" style="13" customWidth="1"/>
    <col min="15639" max="15639" width="9.5703125" style="13" customWidth="1"/>
    <col min="15640" max="15640" width="0" style="13" hidden="1" customWidth="1"/>
    <col min="15641" max="15641" width="16.5703125" style="13" customWidth="1"/>
    <col min="15642" max="15875" width="9.140625" style="13"/>
    <col min="15876" max="15876" width="6.140625" style="13" customWidth="1"/>
    <col min="15877" max="15877" width="29.42578125" style="13" customWidth="1"/>
    <col min="15878" max="15878" width="19.140625" style="13" customWidth="1"/>
    <col min="15879" max="15879" width="10.140625" style="13" customWidth="1"/>
    <col min="15880" max="15880" width="10.7109375" style="13" customWidth="1"/>
    <col min="15881" max="15881" width="0" style="13" hidden="1" customWidth="1"/>
    <col min="15882" max="15882" width="11.5703125" style="13" customWidth="1"/>
    <col min="15883" max="15883" width="11.7109375" style="13" customWidth="1"/>
    <col min="15884" max="15884" width="11.5703125" style="13" customWidth="1"/>
    <col min="15885" max="15886" width="11.7109375" style="13" customWidth="1"/>
    <col min="15887" max="15887" width="11.5703125" style="13" customWidth="1"/>
    <col min="15888" max="15892" width="0" style="13" hidden="1" customWidth="1"/>
    <col min="15893" max="15893" width="11.7109375" style="13" customWidth="1"/>
    <col min="15894" max="15894" width="11.85546875" style="13" customWidth="1"/>
    <col min="15895" max="15895" width="9.5703125" style="13" customWidth="1"/>
    <col min="15896" max="15896" width="0" style="13" hidden="1" customWidth="1"/>
    <col min="15897" max="15897" width="16.5703125" style="13" customWidth="1"/>
    <col min="15898" max="16131" width="9.140625" style="13"/>
    <col min="16132" max="16132" width="6.140625" style="13" customWidth="1"/>
    <col min="16133" max="16133" width="29.42578125" style="13" customWidth="1"/>
    <col min="16134" max="16134" width="19.140625" style="13" customWidth="1"/>
    <col min="16135" max="16135" width="10.140625" style="13" customWidth="1"/>
    <col min="16136" max="16136" width="10.7109375" style="13" customWidth="1"/>
    <col min="16137" max="16137" width="0" style="13" hidden="1" customWidth="1"/>
    <col min="16138" max="16138" width="11.5703125" style="13" customWidth="1"/>
    <col min="16139" max="16139" width="11.7109375" style="13" customWidth="1"/>
    <col min="16140" max="16140" width="11.5703125" style="13" customWidth="1"/>
    <col min="16141" max="16142" width="11.7109375" style="13" customWidth="1"/>
    <col min="16143" max="16143" width="11.5703125" style="13" customWidth="1"/>
    <col min="16144" max="16148" width="0" style="13" hidden="1" customWidth="1"/>
    <col min="16149" max="16149" width="11.7109375" style="13" customWidth="1"/>
    <col min="16150" max="16150" width="11.85546875" style="13" customWidth="1"/>
    <col min="16151" max="16151" width="9.5703125" style="13" customWidth="1"/>
    <col min="16152" max="16152" width="0" style="13" hidden="1" customWidth="1"/>
    <col min="16153" max="16153" width="16.5703125" style="13" customWidth="1"/>
    <col min="16154" max="16384" width="9.140625" style="13"/>
  </cols>
  <sheetData>
    <row r="1" spans="1:30" s="22" customFormat="1" ht="20.25" x14ac:dyDescent="0.3">
      <c r="A1" s="51" t="s">
        <v>57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s="22" customFormat="1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7" customFormat="1" ht="24" customHeight="1" thickBot="1" x14ac:dyDescent="0.25">
      <c r="A3" s="26"/>
      <c r="B3" s="26"/>
      <c r="C3" s="26"/>
      <c r="D3" s="84" t="s">
        <v>54</v>
      </c>
      <c r="E3" s="85">
        <f>COUNTIF(LISTA_4[E],"&gt;0")</f>
        <v>0</v>
      </c>
      <c r="F3" s="85">
        <f>SUM(LISTA_4[F])</f>
        <v>0</v>
      </c>
      <c r="G3" s="85">
        <f>SUM(LISTA_4[G])</f>
        <v>0</v>
      </c>
      <c r="H3" s="85">
        <f>SUM(LISTA_4[H])</f>
        <v>0</v>
      </c>
      <c r="I3" s="85">
        <f>SUM(LISTA_4[I])</f>
        <v>0</v>
      </c>
      <c r="J3" s="85">
        <f>SUM(LISTA_4[J])</f>
        <v>0</v>
      </c>
      <c r="K3" s="85">
        <f>SUM(LISTA_4[K])</f>
        <v>0</v>
      </c>
      <c r="L3" s="85">
        <f>SUM(LISTA_4[L])</f>
        <v>0</v>
      </c>
      <c r="M3" s="85">
        <f>SUM(LISTA_4[M])</f>
        <v>0</v>
      </c>
      <c r="N3" s="85">
        <f>SUM(LISTA_4[N])</f>
        <v>0</v>
      </c>
      <c r="O3" s="85">
        <f>SUM(LISTA_4[O])</f>
        <v>0</v>
      </c>
      <c r="P3" s="85">
        <f>SUM(LISTA_4[P])</f>
        <v>0</v>
      </c>
      <c r="Q3" s="85">
        <f>SUM(LISTA_4[Q])</f>
        <v>0</v>
      </c>
      <c r="R3" s="85">
        <f>SUM(LISTA_4[R])</f>
        <v>0</v>
      </c>
      <c r="S3" s="85">
        <f>SUM(LISTA_4[S])</f>
        <v>0</v>
      </c>
      <c r="T3" s="85">
        <f>SUM(LISTA_4[T])</f>
        <v>0</v>
      </c>
      <c r="U3" s="85">
        <f>SUM(LISTA_4[U])</f>
        <v>0</v>
      </c>
      <c r="V3" s="85">
        <f>SUM(LISTA_4[V])</f>
        <v>0</v>
      </c>
      <c r="W3" s="85">
        <f>SUM(LISTA_4[W])</f>
        <v>0</v>
      </c>
      <c r="X3" s="85">
        <f>SUM(LISTA_4[X])</f>
        <v>0</v>
      </c>
      <c r="Y3" s="85">
        <f>SUM(LISTA_4[Y])</f>
        <v>0</v>
      </c>
      <c r="Z3" s="85">
        <f>SUM(LISTA_4[Z])</f>
        <v>0</v>
      </c>
      <c r="AA3" s="85">
        <f>SUM(LISTA_4[AA])</f>
        <v>0</v>
      </c>
      <c r="AB3" s="85">
        <f>SUM(LISTA_4[AB])</f>
        <v>0</v>
      </c>
      <c r="AC3" s="85">
        <f>SUM(LISTA_4[AC])</f>
        <v>0</v>
      </c>
      <c r="AD3" s="85">
        <f>SUM(LISTA_4[AD])</f>
        <v>0</v>
      </c>
    </row>
    <row r="4" spans="1:30" s="27" customFormat="1" ht="33.75" customHeight="1" thickBot="1" x14ac:dyDescent="0.25">
      <c r="A4" s="52" t="s">
        <v>1</v>
      </c>
      <c r="B4" s="54" t="s">
        <v>2</v>
      </c>
      <c r="C4" s="56" t="s">
        <v>3</v>
      </c>
      <c r="D4" s="58" t="s">
        <v>4</v>
      </c>
      <c r="E4" s="61" t="s">
        <v>5</v>
      </c>
      <c r="F4" s="64" t="s">
        <v>6</v>
      </c>
      <c r="G4" s="67" t="s">
        <v>7</v>
      </c>
      <c r="H4" s="68"/>
      <c r="I4" s="68"/>
      <c r="J4" s="68"/>
      <c r="K4" s="68"/>
      <c r="L4" s="68"/>
      <c r="M4" s="69"/>
      <c r="N4" s="67" t="s">
        <v>8</v>
      </c>
      <c r="O4" s="68"/>
      <c r="P4" s="68"/>
      <c r="Q4" s="68"/>
      <c r="R4" s="69"/>
      <c r="S4" s="67" t="s">
        <v>9</v>
      </c>
      <c r="T4" s="68"/>
      <c r="U4" s="68"/>
      <c r="V4" s="68"/>
      <c r="W4" s="68"/>
      <c r="X4" s="69"/>
      <c r="Y4" s="70" t="s">
        <v>10</v>
      </c>
      <c r="Z4" s="71"/>
      <c r="AA4" s="72"/>
      <c r="AB4" s="67" t="s">
        <v>11</v>
      </c>
      <c r="AC4" s="69"/>
      <c r="AD4" s="73" t="s">
        <v>12</v>
      </c>
    </row>
    <row r="5" spans="1:30" s="27" customFormat="1" ht="16.5" thickBot="1" x14ac:dyDescent="0.25">
      <c r="A5" s="53"/>
      <c r="B5" s="55"/>
      <c r="C5" s="57"/>
      <c r="D5" s="59"/>
      <c r="E5" s="62"/>
      <c r="F5" s="65"/>
      <c r="G5" s="1">
        <v>150</v>
      </c>
      <c r="H5" s="2">
        <v>113</v>
      </c>
      <c r="I5" s="1">
        <v>75</v>
      </c>
      <c r="J5" s="1">
        <v>75</v>
      </c>
      <c r="K5" s="1">
        <v>38</v>
      </c>
      <c r="L5" s="3">
        <v>38</v>
      </c>
      <c r="M5" s="3">
        <v>38</v>
      </c>
      <c r="N5" s="3">
        <v>220</v>
      </c>
      <c r="O5" s="3">
        <v>165</v>
      </c>
      <c r="P5" s="3">
        <v>145</v>
      </c>
      <c r="Q5" s="1">
        <v>110</v>
      </c>
      <c r="R5" s="1">
        <v>55</v>
      </c>
      <c r="S5" s="1">
        <v>60</v>
      </c>
      <c r="T5" s="1">
        <v>45</v>
      </c>
      <c r="U5" s="1">
        <v>40</v>
      </c>
      <c r="V5" s="1">
        <v>30</v>
      </c>
      <c r="W5" s="4">
        <v>15</v>
      </c>
      <c r="X5" s="64" t="s">
        <v>13</v>
      </c>
      <c r="Y5" s="5">
        <v>30</v>
      </c>
      <c r="Z5" s="6">
        <v>15</v>
      </c>
      <c r="AA5" s="6">
        <v>15</v>
      </c>
      <c r="AB5" s="1">
        <v>10</v>
      </c>
      <c r="AC5" s="77" t="s">
        <v>14</v>
      </c>
      <c r="AD5" s="74"/>
    </row>
    <row r="6" spans="1:30" s="27" customFormat="1" ht="96" customHeight="1" thickBot="1" x14ac:dyDescent="0.25">
      <c r="A6" s="53"/>
      <c r="B6" s="55"/>
      <c r="C6" s="57"/>
      <c r="D6" s="60"/>
      <c r="E6" s="63"/>
      <c r="F6" s="66"/>
      <c r="G6" s="7" t="s">
        <v>15</v>
      </c>
      <c r="H6" s="8" t="s">
        <v>16</v>
      </c>
      <c r="I6" s="8" t="s">
        <v>17</v>
      </c>
      <c r="J6" s="8" t="s">
        <v>18</v>
      </c>
      <c r="K6" s="9" t="s">
        <v>19</v>
      </c>
      <c r="L6" s="10" t="s">
        <v>20</v>
      </c>
      <c r="M6" s="8" t="s">
        <v>21</v>
      </c>
      <c r="N6" s="10" t="s">
        <v>15</v>
      </c>
      <c r="O6" s="39" t="s">
        <v>85</v>
      </c>
      <c r="P6" s="40" t="s">
        <v>86</v>
      </c>
      <c r="Q6" s="39" t="s">
        <v>87</v>
      </c>
      <c r="R6" s="40" t="s">
        <v>88</v>
      </c>
      <c r="S6" s="10" t="s">
        <v>15</v>
      </c>
      <c r="T6" s="39" t="s">
        <v>85</v>
      </c>
      <c r="U6" s="40" t="s">
        <v>86</v>
      </c>
      <c r="V6" s="39" t="s">
        <v>87</v>
      </c>
      <c r="W6" s="40" t="s">
        <v>88</v>
      </c>
      <c r="X6" s="76"/>
      <c r="Y6" s="8" t="s">
        <v>22</v>
      </c>
      <c r="Z6" s="28" t="s">
        <v>23</v>
      </c>
      <c r="AA6" s="28" t="s">
        <v>82</v>
      </c>
      <c r="AB6" s="11" t="s">
        <v>24</v>
      </c>
      <c r="AC6" s="78"/>
      <c r="AD6" s="75"/>
    </row>
    <row r="7" spans="1:30" s="14" customFormat="1" ht="13.5" customHeight="1" x14ac:dyDescent="0.2">
      <c r="A7" s="15" t="s">
        <v>25</v>
      </c>
      <c r="B7" s="16" t="s">
        <v>26</v>
      </c>
      <c r="C7" s="17" t="s">
        <v>27</v>
      </c>
      <c r="D7" s="17" t="s">
        <v>28</v>
      </c>
      <c r="E7" s="18" t="s">
        <v>29</v>
      </c>
      <c r="F7" s="18" t="s">
        <v>30</v>
      </c>
      <c r="G7" s="18" t="s">
        <v>31</v>
      </c>
      <c r="H7" s="18" t="s">
        <v>32</v>
      </c>
      <c r="I7" s="18" t="s">
        <v>33</v>
      </c>
      <c r="J7" s="18" t="s">
        <v>34</v>
      </c>
      <c r="K7" s="18" t="s">
        <v>35</v>
      </c>
      <c r="L7" s="18" t="s">
        <v>36</v>
      </c>
      <c r="M7" s="18" t="s">
        <v>37</v>
      </c>
      <c r="N7" s="18" t="s">
        <v>38</v>
      </c>
      <c r="O7" s="18" t="s">
        <v>39</v>
      </c>
      <c r="P7" s="18" t="s">
        <v>40</v>
      </c>
      <c r="Q7" s="18" t="s">
        <v>41</v>
      </c>
      <c r="R7" s="18" t="s">
        <v>42</v>
      </c>
      <c r="S7" s="18" t="s">
        <v>43</v>
      </c>
      <c r="T7" s="18" t="s">
        <v>44</v>
      </c>
      <c r="U7" s="18" t="s">
        <v>45</v>
      </c>
      <c r="V7" s="18" t="s">
        <v>46</v>
      </c>
      <c r="W7" s="18" t="s">
        <v>47</v>
      </c>
      <c r="X7" s="18" t="s">
        <v>48</v>
      </c>
      <c r="Y7" s="18" t="s">
        <v>49</v>
      </c>
      <c r="Z7" s="18" t="s">
        <v>50</v>
      </c>
      <c r="AA7" s="18" t="s">
        <v>51</v>
      </c>
      <c r="AB7" s="18" t="s">
        <v>52</v>
      </c>
      <c r="AC7" s="18" t="s">
        <v>53</v>
      </c>
      <c r="AD7" s="19" t="s">
        <v>83</v>
      </c>
    </row>
    <row r="8" spans="1:30" x14ac:dyDescent="0.2">
      <c r="A8" s="12">
        <v>1</v>
      </c>
      <c r="B8" s="46"/>
      <c r="C8" s="45"/>
      <c r="D8" s="47"/>
      <c r="E8" s="45"/>
      <c r="F8" s="42" t="str">
        <f>IF(SUM(LISTA_4[[#This Row],[N]:[R]])&gt;0,1,"")</f>
        <v/>
      </c>
      <c r="G8" s="42"/>
      <c r="H8" s="42"/>
      <c r="I8" s="42"/>
      <c r="J8" s="42"/>
      <c r="K8" s="42"/>
      <c r="L8" s="42"/>
      <c r="M8" s="42"/>
      <c r="N8" s="42"/>
      <c r="O8" s="43"/>
      <c r="P8" s="42"/>
      <c r="Q8" s="42"/>
      <c r="R8" s="42"/>
      <c r="S8" s="42"/>
      <c r="T8" s="42"/>
      <c r="U8" s="42"/>
      <c r="V8" s="42"/>
      <c r="W8" s="42"/>
      <c r="X8" s="42" t="str">
        <f>IF(SUM(LISTA_4[[#This Row],[S]:[W]])&gt;0,1,"")</f>
        <v/>
      </c>
      <c r="Y8" s="42"/>
      <c r="Z8" s="42"/>
      <c r="AA8" s="42"/>
      <c r="AB8" s="42"/>
      <c r="AC8" s="42"/>
      <c r="AD8" s="20">
        <f>(LISTA_4[[#This Row],[G]]*$G$5)+(LISTA_4[[#This Row],[H]]*$H$5)+(LISTA_4[[#This Row],[I]]*$I$5)+(LISTA_4[[#This Row],[J]]*$J$5)+(LISTA_4[[#This Row],[K]]*$K$5)+(LISTA_4[[#This Row],[L]]*$L$5)+(LISTA_4[[#This Row],[M]]*$M$5)+(LISTA_4[[#This Row],[N]]*$N$5)+(LISTA_4[[#This Row],[O]]*$O$5)+(LISTA_4[[#This Row],[P]]*$P$5)+(LISTA_4[[#This Row],[Q]]*$Q$5)+(LISTA_4[[#This Row],[R]]*$R$5)+(LISTA_4[[#This Row],[S]]*$S$5)+(LISTA_4[[#This Row],[T]]*$T$5)+(LISTA_4[[#This Row],[U]]*$U$5)+(LISTA_4[[#This Row],[V]]*$V$5)+(LISTA_4[[#This Row],[W]]*$W$5)+(LISTA_4[[#This Row],[Y]]*$Y$5)+(LISTA_4[[#This Row],[Z]]*$Z$5)+(LISTA_4[[#This Row],[AA]]*$AA$5)+(LISTA_4[[#This Row],[AB]]*$AB$5)</f>
        <v>0</v>
      </c>
    </row>
    <row r="9" spans="1:30" x14ac:dyDescent="0.2">
      <c r="A9" s="12">
        <v>2</v>
      </c>
      <c r="B9" s="46"/>
      <c r="C9" s="45"/>
      <c r="D9" s="45"/>
      <c r="E9" s="45"/>
      <c r="F9" s="42" t="str">
        <f>IF(SUM(LISTA_4[[#This Row],[N]:[R]])&gt;0,1,"")</f>
        <v/>
      </c>
      <c r="G9" s="42"/>
      <c r="H9" s="42"/>
      <c r="I9" s="42"/>
      <c r="J9" s="42"/>
      <c r="K9" s="42"/>
      <c r="L9" s="42"/>
      <c r="M9" s="42"/>
      <c r="N9" s="42"/>
      <c r="O9" s="43"/>
      <c r="P9" s="42"/>
      <c r="Q9" s="42"/>
      <c r="R9" s="42"/>
      <c r="S9" s="42"/>
      <c r="T9" s="42"/>
      <c r="U9" s="42"/>
      <c r="V9" s="42"/>
      <c r="W9" s="42"/>
      <c r="X9" s="42" t="str">
        <f>IF(SUM(LISTA_4[[#This Row],[S]:[W]])&gt;0,1,"")</f>
        <v/>
      </c>
      <c r="Y9" s="42"/>
      <c r="Z9" s="42"/>
      <c r="AA9" s="42"/>
      <c r="AB9" s="42"/>
      <c r="AC9" s="42"/>
      <c r="AD9" s="21">
        <f>(LISTA_4[[#This Row],[G]]*$G$5)+(LISTA_4[[#This Row],[H]]*$H$5)+(LISTA_4[[#This Row],[I]]*$I$5)+(LISTA_4[[#This Row],[J]]*$J$5)+(LISTA_4[[#This Row],[K]]*$K$5)+(LISTA_4[[#This Row],[L]]*$L$5)+(LISTA_4[[#This Row],[M]]*$M$5)+(LISTA_4[[#This Row],[N]]*$N$5)+(LISTA_4[[#This Row],[O]]*$O$5)+(LISTA_4[[#This Row],[P]]*$P$5)+(LISTA_4[[#This Row],[Q]]*$Q$5)+(LISTA_4[[#This Row],[R]]*$R$5)+(LISTA_4[[#This Row],[S]]*$S$5)+(LISTA_4[[#This Row],[T]]*$T$5)+(LISTA_4[[#This Row],[U]]*$U$5)+(LISTA_4[[#This Row],[V]]*$V$5)+(LISTA_4[[#This Row],[W]]*$W$5)+(LISTA_4[[#This Row],[Y]]*$Y$5)+(LISTA_4[[#This Row],[Z]]*$Z$5)+(LISTA_4[[#This Row],[AA]]*$AA$5)+(LISTA_4[[#This Row],[AB]]*$AB$5)</f>
        <v>0</v>
      </c>
    </row>
    <row r="10" spans="1:30" x14ac:dyDescent="0.2">
      <c r="A10" s="12">
        <v>3</v>
      </c>
      <c r="B10" s="46"/>
      <c r="C10" s="45"/>
      <c r="D10" s="45"/>
      <c r="E10" s="45"/>
      <c r="F10" s="42" t="str">
        <f>IF(SUM(LISTA_4[[#This Row],[N]:[R]])&gt;0,1,"")</f>
        <v/>
      </c>
      <c r="G10" s="42"/>
      <c r="H10" s="42"/>
      <c r="I10" s="42"/>
      <c r="J10" s="42"/>
      <c r="K10" s="42"/>
      <c r="L10" s="42"/>
      <c r="M10" s="42"/>
      <c r="N10" s="42"/>
      <c r="O10" s="43"/>
      <c r="P10" s="42"/>
      <c r="Q10" s="42"/>
      <c r="R10" s="42"/>
      <c r="S10" s="42"/>
      <c r="T10" s="42"/>
      <c r="U10" s="42"/>
      <c r="V10" s="42"/>
      <c r="W10" s="42"/>
      <c r="X10" s="42" t="str">
        <f>IF(SUM(LISTA_4[[#This Row],[S]:[W]])&gt;0,1,"")</f>
        <v/>
      </c>
      <c r="Y10" s="42"/>
      <c r="Z10" s="42"/>
      <c r="AA10" s="42"/>
      <c r="AB10" s="42"/>
      <c r="AC10" s="42"/>
      <c r="AD10" s="21">
        <f>(LISTA_4[[#This Row],[G]]*$G$5)+(LISTA_4[[#This Row],[H]]*$H$5)+(LISTA_4[[#This Row],[I]]*$I$5)+(LISTA_4[[#This Row],[J]]*$J$5)+(LISTA_4[[#This Row],[K]]*$K$5)+(LISTA_4[[#This Row],[L]]*$L$5)+(LISTA_4[[#This Row],[M]]*$M$5)+(LISTA_4[[#This Row],[N]]*$N$5)+(LISTA_4[[#This Row],[O]]*$O$5)+(LISTA_4[[#This Row],[P]]*$P$5)+(LISTA_4[[#This Row],[Q]]*$Q$5)+(LISTA_4[[#This Row],[R]]*$R$5)+(LISTA_4[[#This Row],[S]]*$S$5)+(LISTA_4[[#This Row],[T]]*$T$5)+(LISTA_4[[#This Row],[U]]*$U$5)+(LISTA_4[[#This Row],[V]]*$V$5)+(LISTA_4[[#This Row],[W]]*$W$5)+(LISTA_4[[#This Row],[Y]]*$Y$5)+(LISTA_4[[#This Row],[Z]]*$Z$5)+(LISTA_4[[#This Row],[AA]]*$AA$5)+(LISTA_4[[#This Row],[AB]]*$AB$5)</f>
        <v>0</v>
      </c>
    </row>
    <row r="15" spans="1:30" x14ac:dyDescent="0.2">
      <c r="M15" s="14"/>
    </row>
  </sheetData>
  <sheetProtection formatCells="0" formatColumns="0" formatRows="0" insertColumns="0" insertRows="0" insertHyperlinks="0" deleteColumns="0" deleteRows="0" sort="0" autoFilter="0" pivotTables="0"/>
  <mergeCells count="15">
    <mergeCell ref="A1:AD1"/>
    <mergeCell ref="A4:A6"/>
    <mergeCell ref="B4:B6"/>
    <mergeCell ref="C4:C6"/>
    <mergeCell ref="D4:D6"/>
    <mergeCell ref="E4:E6"/>
    <mergeCell ref="F4:F6"/>
    <mergeCell ref="G4:M4"/>
    <mergeCell ref="N4:R4"/>
    <mergeCell ref="S4:X4"/>
    <mergeCell ref="Y4:AA4"/>
    <mergeCell ref="AB4:AC4"/>
    <mergeCell ref="AD4:AD6"/>
    <mergeCell ref="X5:X6"/>
    <mergeCell ref="AC5:AC6"/>
  </mergeCells>
  <pageMargins left="0.23622047244094491" right="0.23622047244094491" top="0.74803149606299213" bottom="0.74803149606299213" header="0.31496062992125984" footer="0.31496062992125984"/>
  <pageSetup paperSize="9" scale="51" fitToHeight="50" orientation="landscape" r:id="rId1"/>
  <headerFooter>
    <oddFooter>&amp;RStrona &amp;P z &amp;N</oddFooter>
  </headerFooter>
  <rowBreaks count="1" manualBreakCount="1">
    <brk id="2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5"/>
  <sheetViews>
    <sheetView topLeftCell="E1" zoomScale="90" zoomScaleNormal="90" workbookViewId="0">
      <pane ySplit="6" topLeftCell="A7" activePane="bottomLeft" state="frozen"/>
      <selection pane="bottomLeft" activeCell="E3" sqref="E3:AD3"/>
    </sheetView>
  </sheetViews>
  <sheetFormatPr defaultRowHeight="12.75" x14ac:dyDescent="0.2"/>
  <cols>
    <col min="1" max="1" width="4.7109375" style="13" bestFit="1" customWidth="1"/>
    <col min="2" max="2" width="9" style="13" customWidth="1"/>
    <col min="3" max="3" width="21.7109375" style="13" customWidth="1"/>
    <col min="4" max="4" width="39.28515625" style="13" customWidth="1"/>
    <col min="5" max="5" width="11.140625" style="13" customWidth="1"/>
    <col min="6" max="6" width="5.85546875" style="13" customWidth="1"/>
    <col min="7" max="22" width="7.7109375" style="13" customWidth="1"/>
    <col min="23" max="23" width="6.5703125" style="13" customWidth="1"/>
    <col min="24" max="24" width="8" style="13" customWidth="1"/>
    <col min="25" max="29" width="9.140625" style="13"/>
    <col min="30" max="30" width="11.5703125" style="13" customWidth="1"/>
    <col min="31" max="259" width="9.140625" style="13"/>
    <col min="260" max="260" width="6.140625" style="13" customWidth="1"/>
    <col min="261" max="261" width="29.42578125" style="13" customWidth="1"/>
    <col min="262" max="262" width="19.140625" style="13" customWidth="1"/>
    <col min="263" max="263" width="10.140625" style="13" customWidth="1"/>
    <col min="264" max="264" width="10.7109375" style="13" customWidth="1"/>
    <col min="265" max="265" width="0" style="13" hidden="1" customWidth="1"/>
    <col min="266" max="266" width="11.5703125" style="13" customWidth="1"/>
    <col min="267" max="267" width="11.7109375" style="13" customWidth="1"/>
    <col min="268" max="268" width="11.5703125" style="13" customWidth="1"/>
    <col min="269" max="270" width="11.7109375" style="13" customWidth="1"/>
    <col min="271" max="271" width="11.5703125" style="13" customWidth="1"/>
    <col min="272" max="276" width="0" style="13" hidden="1" customWidth="1"/>
    <col min="277" max="277" width="11.7109375" style="13" customWidth="1"/>
    <col min="278" max="278" width="11.85546875" style="13" customWidth="1"/>
    <col min="279" max="279" width="9.5703125" style="13" customWidth="1"/>
    <col min="280" max="280" width="0" style="13" hidden="1" customWidth="1"/>
    <col min="281" max="281" width="16.5703125" style="13" customWidth="1"/>
    <col min="282" max="515" width="9.140625" style="13"/>
    <col min="516" max="516" width="6.140625" style="13" customWidth="1"/>
    <col min="517" max="517" width="29.42578125" style="13" customWidth="1"/>
    <col min="518" max="518" width="19.140625" style="13" customWidth="1"/>
    <col min="519" max="519" width="10.140625" style="13" customWidth="1"/>
    <col min="520" max="520" width="10.7109375" style="13" customWidth="1"/>
    <col min="521" max="521" width="0" style="13" hidden="1" customWidth="1"/>
    <col min="522" max="522" width="11.5703125" style="13" customWidth="1"/>
    <col min="523" max="523" width="11.7109375" style="13" customWidth="1"/>
    <col min="524" max="524" width="11.5703125" style="13" customWidth="1"/>
    <col min="525" max="526" width="11.7109375" style="13" customWidth="1"/>
    <col min="527" max="527" width="11.5703125" style="13" customWidth="1"/>
    <col min="528" max="532" width="0" style="13" hidden="1" customWidth="1"/>
    <col min="533" max="533" width="11.7109375" style="13" customWidth="1"/>
    <col min="534" max="534" width="11.85546875" style="13" customWidth="1"/>
    <col min="535" max="535" width="9.5703125" style="13" customWidth="1"/>
    <col min="536" max="536" width="0" style="13" hidden="1" customWidth="1"/>
    <col min="537" max="537" width="16.5703125" style="13" customWidth="1"/>
    <col min="538" max="771" width="9.140625" style="13"/>
    <col min="772" max="772" width="6.140625" style="13" customWidth="1"/>
    <col min="773" max="773" width="29.42578125" style="13" customWidth="1"/>
    <col min="774" max="774" width="19.140625" style="13" customWidth="1"/>
    <col min="775" max="775" width="10.140625" style="13" customWidth="1"/>
    <col min="776" max="776" width="10.7109375" style="13" customWidth="1"/>
    <col min="777" max="777" width="0" style="13" hidden="1" customWidth="1"/>
    <col min="778" max="778" width="11.5703125" style="13" customWidth="1"/>
    <col min="779" max="779" width="11.7109375" style="13" customWidth="1"/>
    <col min="780" max="780" width="11.5703125" style="13" customWidth="1"/>
    <col min="781" max="782" width="11.7109375" style="13" customWidth="1"/>
    <col min="783" max="783" width="11.5703125" style="13" customWidth="1"/>
    <col min="784" max="788" width="0" style="13" hidden="1" customWidth="1"/>
    <col min="789" max="789" width="11.7109375" style="13" customWidth="1"/>
    <col min="790" max="790" width="11.85546875" style="13" customWidth="1"/>
    <col min="791" max="791" width="9.5703125" style="13" customWidth="1"/>
    <col min="792" max="792" width="0" style="13" hidden="1" customWidth="1"/>
    <col min="793" max="793" width="16.5703125" style="13" customWidth="1"/>
    <col min="794" max="1027" width="9.140625" style="13"/>
    <col min="1028" max="1028" width="6.140625" style="13" customWidth="1"/>
    <col min="1029" max="1029" width="29.42578125" style="13" customWidth="1"/>
    <col min="1030" max="1030" width="19.140625" style="13" customWidth="1"/>
    <col min="1031" max="1031" width="10.140625" style="13" customWidth="1"/>
    <col min="1032" max="1032" width="10.7109375" style="13" customWidth="1"/>
    <col min="1033" max="1033" width="0" style="13" hidden="1" customWidth="1"/>
    <col min="1034" max="1034" width="11.5703125" style="13" customWidth="1"/>
    <col min="1035" max="1035" width="11.7109375" style="13" customWidth="1"/>
    <col min="1036" max="1036" width="11.5703125" style="13" customWidth="1"/>
    <col min="1037" max="1038" width="11.7109375" style="13" customWidth="1"/>
    <col min="1039" max="1039" width="11.5703125" style="13" customWidth="1"/>
    <col min="1040" max="1044" width="0" style="13" hidden="1" customWidth="1"/>
    <col min="1045" max="1045" width="11.7109375" style="13" customWidth="1"/>
    <col min="1046" max="1046" width="11.85546875" style="13" customWidth="1"/>
    <col min="1047" max="1047" width="9.5703125" style="13" customWidth="1"/>
    <col min="1048" max="1048" width="0" style="13" hidden="1" customWidth="1"/>
    <col min="1049" max="1049" width="16.5703125" style="13" customWidth="1"/>
    <col min="1050" max="1283" width="9.140625" style="13"/>
    <col min="1284" max="1284" width="6.140625" style="13" customWidth="1"/>
    <col min="1285" max="1285" width="29.42578125" style="13" customWidth="1"/>
    <col min="1286" max="1286" width="19.140625" style="13" customWidth="1"/>
    <col min="1287" max="1287" width="10.140625" style="13" customWidth="1"/>
    <col min="1288" max="1288" width="10.7109375" style="13" customWidth="1"/>
    <col min="1289" max="1289" width="0" style="13" hidden="1" customWidth="1"/>
    <col min="1290" max="1290" width="11.5703125" style="13" customWidth="1"/>
    <col min="1291" max="1291" width="11.7109375" style="13" customWidth="1"/>
    <col min="1292" max="1292" width="11.5703125" style="13" customWidth="1"/>
    <col min="1293" max="1294" width="11.7109375" style="13" customWidth="1"/>
    <col min="1295" max="1295" width="11.5703125" style="13" customWidth="1"/>
    <col min="1296" max="1300" width="0" style="13" hidden="1" customWidth="1"/>
    <col min="1301" max="1301" width="11.7109375" style="13" customWidth="1"/>
    <col min="1302" max="1302" width="11.85546875" style="13" customWidth="1"/>
    <col min="1303" max="1303" width="9.5703125" style="13" customWidth="1"/>
    <col min="1304" max="1304" width="0" style="13" hidden="1" customWidth="1"/>
    <col min="1305" max="1305" width="16.5703125" style="13" customWidth="1"/>
    <col min="1306" max="1539" width="9.140625" style="13"/>
    <col min="1540" max="1540" width="6.140625" style="13" customWidth="1"/>
    <col min="1541" max="1541" width="29.42578125" style="13" customWidth="1"/>
    <col min="1542" max="1542" width="19.140625" style="13" customWidth="1"/>
    <col min="1543" max="1543" width="10.140625" style="13" customWidth="1"/>
    <col min="1544" max="1544" width="10.7109375" style="13" customWidth="1"/>
    <col min="1545" max="1545" width="0" style="13" hidden="1" customWidth="1"/>
    <col min="1546" max="1546" width="11.5703125" style="13" customWidth="1"/>
    <col min="1547" max="1547" width="11.7109375" style="13" customWidth="1"/>
    <col min="1548" max="1548" width="11.5703125" style="13" customWidth="1"/>
    <col min="1549" max="1550" width="11.7109375" style="13" customWidth="1"/>
    <col min="1551" max="1551" width="11.5703125" style="13" customWidth="1"/>
    <col min="1552" max="1556" width="0" style="13" hidden="1" customWidth="1"/>
    <col min="1557" max="1557" width="11.7109375" style="13" customWidth="1"/>
    <col min="1558" max="1558" width="11.85546875" style="13" customWidth="1"/>
    <col min="1559" max="1559" width="9.5703125" style="13" customWidth="1"/>
    <col min="1560" max="1560" width="0" style="13" hidden="1" customWidth="1"/>
    <col min="1561" max="1561" width="16.5703125" style="13" customWidth="1"/>
    <col min="1562" max="1795" width="9.140625" style="13"/>
    <col min="1796" max="1796" width="6.140625" style="13" customWidth="1"/>
    <col min="1797" max="1797" width="29.42578125" style="13" customWidth="1"/>
    <col min="1798" max="1798" width="19.140625" style="13" customWidth="1"/>
    <col min="1799" max="1799" width="10.140625" style="13" customWidth="1"/>
    <col min="1800" max="1800" width="10.7109375" style="13" customWidth="1"/>
    <col min="1801" max="1801" width="0" style="13" hidden="1" customWidth="1"/>
    <col min="1802" max="1802" width="11.5703125" style="13" customWidth="1"/>
    <col min="1803" max="1803" width="11.7109375" style="13" customWidth="1"/>
    <col min="1804" max="1804" width="11.5703125" style="13" customWidth="1"/>
    <col min="1805" max="1806" width="11.7109375" style="13" customWidth="1"/>
    <col min="1807" max="1807" width="11.5703125" style="13" customWidth="1"/>
    <col min="1808" max="1812" width="0" style="13" hidden="1" customWidth="1"/>
    <col min="1813" max="1813" width="11.7109375" style="13" customWidth="1"/>
    <col min="1814" max="1814" width="11.85546875" style="13" customWidth="1"/>
    <col min="1815" max="1815" width="9.5703125" style="13" customWidth="1"/>
    <col min="1816" max="1816" width="0" style="13" hidden="1" customWidth="1"/>
    <col min="1817" max="1817" width="16.5703125" style="13" customWidth="1"/>
    <col min="1818" max="2051" width="9.140625" style="13"/>
    <col min="2052" max="2052" width="6.140625" style="13" customWidth="1"/>
    <col min="2053" max="2053" width="29.42578125" style="13" customWidth="1"/>
    <col min="2054" max="2054" width="19.140625" style="13" customWidth="1"/>
    <col min="2055" max="2055" width="10.140625" style="13" customWidth="1"/>
    <col min="2056" max="2056" width="10.7109375" style="13" customWidth="1"/>
    <col min="2057" max="2057" width="0" style="13" hidden="1" customWidth="1"/>
    <col min="2058" max="2058" width="11.5703125" style="13" customWidth="1"/>
    <col min="2059" max="2059" width="11.7109375" style="13" customWidth="1"/>
    <col min="2060" max="2060" width="11.5703125" style="13" customWidth="1"/>
    <col min="2061" max="2062" width="11.7109375" style="13" customWidth="1"/>
    <col min="2063" max="2063" width="11.5703125" style="13" customWidth="1"/>
    <col min="2064" max="2068" width="0" style="13" hidden="1" customWidth="1"/>
    <col min="2069" max="2069" width="11.7109375" style="13" customWidth="1"/>
    <col min="2070" max="2070" width="11.85546875" style="13" customWidth="1"/>
    <col min="2071" max="2071" width="9.5703125" style="13" customWidth="1"/>
    <col min="2072" max="2072" width="0" style="13" hidden="1" customWidth="1"/>
    <col min="2073" max="2073" width="16.5703125" style="13" customWidth="1"/>
    <col min="2074" max="2307" width="9.140625" style="13"/>
    <col min="2308" max="2308" width="6.140625" style="13" customWidth="1"/>
    <col min="2309" max="2309" width="29.42578125" style="13" customWidth="1"/>
    <col min="2310" max="2310" width="19.140625" style="13" customWidth="1"/>
    <col min="2311" max="2311" width="10.140625" style="13" customWidth="1"/>
    <col min="2312" max="2312" width="10.7109375" style="13" customWidth="1"/>
    <col min="2313" max="2313" width="0" style="13" hidden="1" customWidth="1"/>
    <col min="2314" max="2314" width="11.5703125" style="13" customWidth="1"/>
    <col min="2315" max="2315" width="11.7109375" style="13" customWidth="1"/>
    <col min="2316" max="2316" width="11.5703125" style="13" customWidth="1"/>
    <col min="2317" max="2318" width="11.7109375" style="13" customWidth="1"/>
    <col min="2319" max="2319" width="11.5703125" style="13" customWidth="1"/>
    <col min="2320" max="2324" width="0" style="13" hidden="1" customWidth="1"/>
    <col min="2325" max="2325" width="11.7109375" style="13" customWidth="1"/>
    <col min="2326" max="2326" width="11.85546875" style="13" customWidth="1"/>
    <col min="2327" max="2327" width="9.5703125" style="13" customWidth="1"/>
    <col min="2328" max="2328" width="0" style="13" hidden="1" customWidth="1"/>
    <col min="2329" max="2329" width="16.5703125" style="13" customWidth="1"/>
    <col min="2330" max="2563" width="9.140625" style="13"/>
    <col min="2564" max="2564" width="6.140625" style="13" customWidth="1"/>
    <col min="2565" max="2565" width="29.42578125" style="13" customWidth="1"/>
    <col min="2566" max="2566" width="19.140625" style="13" customWidth="1"/>
    <col min="2567" max="2567" width="10.140625" style="13" customWidth="1"/>
    <col min="2568" max="2568" width="10.7109375" style="13" customWidth="1"/>
    <col min="2569" max="2569" width="0" style="13" hidden="1" customWidth="1"/>
    <col min="2570" max="2570" width="11.5703125" style="13" customWidth="1"/>
    <col min="2571" max="2571" width="11.7109375" style="13" customWidth="1"/>
    <col min="2572" max="2572" width="11.5703125" style="13" customWidth="1"/>
    <col min="2573" max="2574" width="11.7109375" style="13" customWidth="1"/>
    <col min="2575" max="2575" width="11.5703125" style="13" customWidth="1"/>
    <col min="2576" max="2580" width="0" style="13" hidden="1" customWidth="1"/>
    <col min="2581" max="2581" width="11.7109375" style="13" customWidth="1"/>
    <col min="2582" max="2582" width="11.85546875" style="13" customWidth="1"/>
    <col min="2583" max="2583" width="9.5703125" style="13" customWidth="1"/>
    <col min="2584" max="2584" width="0" style="13" hidden="1" customWidth="1"/>
    <col min="2585" max="2585" width="16.5703125" style="13" customWidth="1"/>
    <col min="2586" max="2819" width="9.140625" style="13"/>
    <col min="2820" max="2820" width="6.140625" style="13" customWidth="1"/>
    <col min="2821" max="2821" width="29.42578125" style="13" customWidth="1"/>
    <col min="2822" max="2822" width="19.140625" style="13" customWidth="1"/>
    <col min="2823" max="2823" width="10.140625" style="13" customWidth="1"/>
    <col min="2824" max="2824" width="10.7109375" style="13" customWidth="1"/>
    <col min="2825" max="2825" width="0" style="13" hidden="1" customWidth="1"/>
    <col min="2826" max="2826" width="11.5703125" style="13" customWidth="1"/>
    <col min="2827" max="2827" width="11.7109375" style="13" customWidth="1"/>
    <col min="2828" max="2828" width="11.5703125" style="13" customWidth="1"/>
    <col min="2829" max="2830" width="11.7109375" style="13" customWidth="1"/>
    <col min="2831" max="2831" width="11.5703125" style="13" customWidth="1"/>
    <col min="2832" max="2836" width="0" style="13" hidden="1" customWidth="1"/>
    <col min="2837" max="2837" width="11.7109375" style="13" customWidth="1"/>
    <col min="2838" max="2838" width="11.85546875" style="13" customWidth="1"/>
    <col min="2839" max="2839" width="9.5703125" style="13" customWidth="1"/>
    <col min="2840" max="2840" width="0" style="13" hidden="1" customWidth="1"/>
    <col min="2841" max="2841" width="16.5703125" style="13" customWidth="1"/>
    <col min="2842" max="3075" width="9.140625" style="13"/>
    <col min="3076" max="3076" width="6.140625" style="13" customWidth="1"/>
    <col min="3077" max="3077" width="29.42578125" style="13" customWidth="1"/>
    <col min="3078" max="3078" width="19.140625" style="13" customWidth="1"/>
    <col min="3079" max="3079" width="10.140625" style="13" customWidth="1"/>
    <col min="3080" max="3080" width="10.7109375" style="13" customWidth="1"/>
    <col min="3081" max="3081" width="0" style="13" hidden="1" customWidth="1"/>
    <col min="3082" max="3082" width="11.5703125" style="13" customWidth="1"/>
    <col min="3083" max="3083" width="11.7109375" style="13" customWidth="1"/>
    <col min="3084" max="3084" width="11.5703125" style="13" customWidth="1"/>
    <col min="3085" max="3086" width="11.7109375" style="13" customWidth="1"/>
    <col min="3087" max="3087" width="11.5703125" style="13" customWidth="1"/>
    <col min="3088" max="3092" width="0" style="13" hidden="1" customWidth="1"/>
    <col min="3093" max="3093" width="11.7109375" style="13" customWidth="1"/>
    <col min="3094" max="3094" width="11.85546875" style="13" customWidth="1"/>
    <col min="3095" max="3095" width="9.5703125" style="13" customWidth="1"/>
    <col min="3096" max="3096" width="0" style="13" hidden="1" customWidth="1"/>
    <col min="3097" max="3097" width="16.5703125" style="13" customWidth="1"/>
    <col min="3098" max="3331" width="9.140625" style="13"/>
    <col min="3332" max="3332" width="6.140625" style="13" customWidth="1"/>
    <col min="3333" max="3333" width="29.42578125" style="13" customWidth="1"/>
    <col min="3334" max="3334" width="19.140625" style="13" customWidth="1"/>
    <col min="3335" max="3335" width="10.140625" style="13" customWidth="1"/>
    <col min="3336" max="3336" width="10.7109375" style="13" customWidth="1"/>
    <col min="3337" max="3337" width="0" style="13" hidden="1" customWidth="1"/>
    <col min="3338" max="3338" width="11.5703125" style="13" customWidth="1"/>
    <col min="3339" max="3339" width="11.7109375" style="13" customWidth="1"/>
    <col min="3340" max="3340" width="11.5703125" style="13" customWidth="1"/>
    <col min="3341" max="3342" width="11.7109375" style="13" customWidth="1"/>
    <col min="3343" max="3343" width="11.5703125" style="13" customWidth="1"/>
    <col min="3344" max="3348" width="0" style="13" hidden="1" customWidth="1"/>
    <col min="3349" max="3349" width="11.7109375" style="13" customWidth="1"/>
    <col min="3350" max="3350" width="11.85546875" style="13" customWidth="1"/>
    <col min="3351" max="3351" width="9.5703125" style="13" customWidth="1"/>
    <col min="3352" max="3352" width="0" style="13" hidden="1" customWidth="1"/>
    <col min="3353" max="3353" width="16.5703125" style="13" customWidth="1"/>
    <col min="3354" max="3587" width="9.140625" style="13"/>
    <col min="3588" max="3588" width="6.140625" style="13" customWidth="1"/>
    <col min="3589" max="3589" width="29.42578125" style="13" customWidth="1"/>
    <col min="3590" max="3590" width="19.140625" style="13" customWidth="1"/>
    <col min="3591" max="3591" width="10.140625" style="13" customWidth="1"/>
    <col min="3592" max="3592" width="10.7109375" style="13" customWidth="1"/>
    <col min="3593" max="3593" width="0" style="13" hidden="1" customWidth="1"/>
    <col min="3594" max="3594" width="11.5703125" style="13" customWidth="1"/>
    <col min="3595" max="3595" width="11.7109375" style="13" customWidth="1"/>
    <col min="3596" max="3596" width="11.5703125" style="13" customWidth="1"/>
    <col min="3597" max="3598" width="11.7109375" style="13" customWidth="1"/>
    <col min="3599" max="3599" width="11.5703125" style="13" customWidth="1"/>
    <col min="3600" max="3604" width="0" style="13" hidden="1" customWidth="1"/>
    <col min="3605" max="3605" width="11.7109375" style="13" customWidth="1"/>
    <col min="3606" max="3606" width="11.85546875" style="13" customWidth="1"/>
    <col min="3607" max="3607" width="9.5703125" style="13" customWidth="1"/>
    <col min="3608" max="3608" width="0" style="13" hidden="1" customWidth="1"/>
    <col min="3609" max="3609" width="16.5703125" style="13" customWidth="1"/>
    <col min="3610" max="3843" width="9.140625" style="13"/>
    <col min="3844" max="3844" width="6.140625" style="13" customWidth="1"/>
    <col min="3845" max="3845" width="29.42578125" style="13" customWidth="1"/>
    <col min="3846" max="3846" width="19.140625" style="13" customWidth="1"/>
    <col min="3847" max="3847" width="10.140625" style="13" customWidth="1"/>
    <col min="3848" max="3848" width="10.7109375" style="13" customWidth="1"/>
    <col min="3849" max="3849" width="0" style="13" hidden="1" customWidth="1"/>
    <col min="3850" max="3850" width="11.5703125" style="13" customWidth="1"/>
    <col min="3851" max="3851" width="11.7109375" style="13" customWidth="1"/>
    <col min="3852" max="3852" width="11.5703125" style="13" customWidth="1"/>
    <col min="3853" max="3854" width="11.7109375" style="13" customWidth="1"/>
    <col min="3855" max="3855" width="11.5703125" style="13" customWidth="1"/>
    <col min="3856" max="3860" width="0" style="13" hidden="1" customWidth="1"/>
    <col min="3861" max="3861" width="11.7109375" style="13" customWidth="1"/>
    <col min="3862" max="3862" width="11.85546875" style="13" customWidth="1"/>
    <col min="3863" max="3863" width="9.5703125" style="13" customWidth="1"/>
    <col min="3864" max="3864" width="0" style="13" hidden="1" customWidth="1"/>
    <col min="3865" max="3865" width="16.5703125" style="13" customWidth="1"/>
    <col min="3866" max="4099" width="9.140625" style="13"/>
    <col min="4100" max="4100" width="6.140625" style="13" customWidth="1"/>
    <col min="4101" max="4101" width="29.42578125" style="13" customWidth="1"/>
    <col min="4102" max="4102" width="19.140625" style="13" customWidth="1"/>
    <col min="4103" max="4103" width="10.140625" style="13" customWidth="1"/>
    <col min="4104" max="4104" width="10.7109375" style="13" customWidth="1"/>
    <col min="4105" max="4105" width="0" style="13" hidden="1" customWidth="1"/>
    <col min="4106" max="4106" width="11.5703125" style="13" customWidth="1"/>
    <col min="4107" max="4107" width="11.7109375" style="13" customWidth="1"/>
    <col min="4108" max="4108" width="11.5703125" style="13" customWidth="1"/>
    <col min="4109" max="4110" width="11.7109375" style="13" customWidth="1"/>
    <col min="4111" max="4111" width="11.5703125" style="13" customWidth="1"/>
    <col min="4112" max="4116" width="0" style="13" hidden="1" customWidth="1"/>
    <col min="4117" max="4117" width="11.7109375" style="13" customWidth="1"/>
    <col min="4118" max="4118" width="11.85546875" style="13" customWidth="1"/>
    <col min="4119" max="4119" width="9.5703125" style="13" customWidth="1"/>
    <col min="4120" max="4120" width="0" style="13" hidden="1" customWidth="1"/>
    <col min="4121" max="4121" width="16.5703125" style="13" customWidth="1"/>
    <col min="4122" max="4355" width="9.140625" style="13"/>
    <col min="4356" max="4356" width="6.140625" style="13" customWidth="1"/>
    <col min="4357" max="4357" width="29.42578125" style="13" customWidth="1"/>
    <col min="4358" max="4358" width="19.140625" style="13" customWidth="1"/>
    <col min="4359" max="4359" width="10.140625" style="13" customWidth="1"/>
    <col min="4360" max="4360" width="10.7109375" style="13" customWidth="1"/>
    <col min="4361" max="4361" width="0" style="13" hidden="1" customWidth="1"/>
    <col min="4362" max="4362" width="11.5703125" style="13" customWidth="1"/>
    <col min="4363" max="4363" width="11.7109375" style="13" customWidth="1"/>
    <col min="4364" max="4364" width="11.5703125" style="13" customWidth="1"/>
    <col min="4365" max="4366" width="11.7109375" style="13" customWidth="1"/>
    <col min="4367" max="4367" width="11.5703125" style="13" customWidth="1"/>
    <col min="4368" max="4372" width="0" style="13" hidden="1" customWidth="1"/>
    <col min="4373" max="4373" width="11.7109375" style="13" customWidth="1"/>
    <col min="4374" max="4374" width="11.85546875" style="13" customWidth="1"/>
    <col min="4375" max="4375" width="9.5703125" style="13" customWidth="1"/>
    <col min="4376" max="4376" width="0" style="13" hidden="1" customWidth="1"/>
    <col min="4377" max="4377" width="16.5703125" style="13" customWidth="1"/>
    <col min="4378" max="4611" width="9.140625" style="13"/>
    <col min="4612" max="4612" width="6.140625" style="13" customWidth="1"/>
    <col min="4613" max="4613" width="29.42578125" style="13" customWidth="1"/>
    <col min="4614" max="4614" width="19.140625" style="13" customWidth="1"/>
    <col min="4615" max="4615" width="10.140625" style="13" customWidth="1"/>
    <col min="4616" max="4616" width="10.7109375" style="13" customWidth="1"/>
    <col min="4617" max="4617" width="0" style="13" hidden="1" customWidth="1"/>
    <col min="4618" max="4618" width="11.5703125" style="13" customWidth="1"/>
    <col min="4619" max="4619" width="11.7109375" style="13" customWidth="1"/>
    <col min="4620" max="4620" width="11.5703125" style="13" customWidth="1"/>
    <col min="4621" max="4622" width="11.7109375" style="13" customWidth="1"/>
    <col min="4623" max="4623" width="11.5703125" style="13" customWidth="1"/>
    <col min="4624" max="4628" width="0" style="13" hidden="1" customWidth="1"/>
    <col min="4629" max="4629" width="11.7109375" style="13" customWidth="1"/>
    <col min="4630" max="4630" width="11.85546875" style="13" customWidth="1"/>
    <col min="4631" max="4631" width="9.5703125" style="13" customWidth="1"/>
    <col min="4632" max="4632" width="0" style="13" hidden="1" customWidth="1"/>
    <col min="4633" max="4633" width="16.5703125" style="13" customWidth="1"/>
    <col min="4634" max="4867" width="9.140625" style="13"/>
    <col min="4868" max="4868" width="6.140625" style="13" customWidth="1"/>
    <col min="4869" max="4869" width="29.42578125" style="13" customWidth="1"/>
    <col min="4870" max="4870" width="19.140625" style="13" customWidth="1"/>
    <col min="4871" max="4871" width="10.140625" style="13" customWidth="1"/>
    <col min="4872" max="4872" width="10.7109375" style="13" customWidth="1"/>
    <col min="4873" max="4873" width="0" style="13" hidden="1" customWidth="1"/>
    <col min="4874" max="4874" width="11.5703125" style="13" customWidth="1"/>
    <col min="4875" max="4875" width="11.7109375" style="13" customWidth="1"/>
    <col min="4876" max="4876" width="11.5703125" style="13" customWidth="1"/>
    <col min="4877" max="4878" width="11.7109375" style="13" customWidth="1"/>
    <col min="4879" max="4879" width="11.5703125" style="13" customWidth="1"/>
    <col min="4880" max="4884" width="0" style="13" hidden="1" customWidth="1"/>
    <col min="4885" max="4885" width="11.7109375" style="13" customWidth="1"/>
    <col min="4886" max="4886" width="11.85546875" style="13" customWidth="1"/>
    <col min="4887" max="4887" width="9.5703125" style="13" customWidth="1"/>
    <col min="4888" max="4888" width="0" style="13" hidden="1" customWidth="1"/>
    <col min="4889" max="4889" width="16.5703125" style="13" customWidth="1"/>
    <col min="4890" max="5123" width="9.140625" style="13"/>
    <col min="5124" max="5124" width="6.140625" style="13" customWidth="1"/>
    <col min="5125" max="5125" width="29.42578125" style="13" customWidth="1"/>
    <col min="5126" max="5126" width="19.140625" style="13" customWidth="1"/>
    <col min="5127" max="5127" width="10.140625" style="13" customWidth="1"/>
    <col min="5128" max="5128" width="10.7109375" style="13" customWidth="1"/>
    <col min="5129" max="5129" width="0" style="13" hidden="1" customWidth="1"/>
    <col min="5130" max="5130" width="11.5703125" style="13" customWidth="1"/>
    <col min="5131" max="5131" width="11.7109375" style="13" customWidth="1"/>
    <col min="5132" max="5132" width="11.5703125" style="13" customWidth="1"/>
    <col min="5133" max="5134" width="11.7109375" style="13" customWidth="1"/>
    <col min="5135" max="5135" width="11.5703125" style="13" customWidth="1"/>
    <col min="5136" max="5140" width="0" style="13" hidden="1" customWidth="1"/>
    <col min="5141" max="5141" width="11.7109375" style="13" customWidth="1"/>
    <col min="5142" max="5142" width="11.85546875" style="13" customWidth="1"/>
    <col min="5143" max="5143" width="9.5703125" style="13" customWidth="1"/>
    <col min="5144" max="5144" width="0" style="13" hidden="1" customWidth="1"/>
    <col min="5145" max="5145" width="16.5703125" style="13" customWidth="1"/>
    <col min="5146" max="5379" width="9.140625" style="13"/>
    <col min="5380" max="5380" width="6.140625" style="13" customWidth="1"/>
    <col min="5381" max="5381" width="29.42578125" style="13" customWidth="1"/>
    <col min="5382" max="5382" width="19.140625" style="13" customWidth="1"/>
    <col min="5383" max="5383" width="10.140625" style="13" customWidth="1"/>
    <col min="5384" max="5384" width="10.7109375" style="13" customWidth="1"/>
    <col min="5385" max="5385" width="0" style="13" hidden="1" customWidth="1"/>
    <col min="5386" max="5386" width="11.5703125" style="13" customWidth="1"/>
    <col min="5387" max="5387" width="11.7109375" style="13" customWidth="1"/>
    <col min="5388" max="5388" width="11.5703125" style="13" customWidth="1"/>
    <col min="5389" max="5390" width="11.7109375" style="13" customWidth="1"/>
    <col min="5391" max="5391" width="11.5703125" style="13" customWidth="1"/>
    <col min="5392" max="5396" width="0" style="13" hidden="1" customWidth="1"/>
    <col min="5397" max="5397" width="11.7109375" style="13" customWidth="1"/>
    <col min="5398" max="5398" width="11.85546875" style="13" customWidth="1"/>
    <col min="5399" max="5399" width="9.5703125" style="13" customWidth="1"/>
    <col min="5400" max="5400" width="0" style="13" hidden="1" customWidth="1"/>
    <col min="5401" max="5401" width="16.5703125" style="13" customWidth="1"/>
    <col min="5402" max="5635" width="9.140625" style="13"/>
    <col min="5636" max="5636" width="6.140625" style="13" customWidth="1"/>
    <col min="5637" max="5637" width="29.42578125" style="13" customWidth="1"/>
    <col min="5638" max="5638" width="19.140625" style="13" customWidth="1"/>
    <col min="5639" max="5639" width="10.140625" style="13" customWidth="1"/>
    <col min="5640" max="5640" width="10.7109375" style="13" customWidth="1"/>
    <col min="5641" max="5641" width="0" style="13" hidden="1" customWidth="1"/>
    <col min="5642" max="5642" width="11.5703125" style="13" customWidth="1"/>
    <col min="5643" max="5643" width="11.7109375" style="13" customWidth="1"/>
    <col min="5644" max="5644" width="11.5703125" style="13" customWidth="1"/>
    <col min="5645" max="5646" width="11.7109375" style="13" customWidth="1"/>
    <col min="5647" max="5647" width="11.5703125" style="13" customWidth="1"/>
    <col min="5648" max="5652" width="0" style="13" hidden="1" customWidth="1"/>
    <col min="5653" max="5653" width="11.7109375" style="13" customWidth="1"/>
    <col min="5654" max="5654" width="11.85546875" style="13" customWidth="1"/>
    <col min="5655" max="5655" width="9.5703125" style="13" customWidth="1"/>
    <col min="5656" max="5656" width="0" style="13" hidden="1" customWidth="1"/>
    <col min="5657" max="5657" width="16.5703125" style="13" customWidth="1"/>
    <col min="5658" max="5891" width="9.140625" style="13"/>
    <col min="5892" max="5892" width="6.140625" style="13" customWidth="1"/>
    <col min="5893" max="5893" width="29.42578125" style="13" customWidth="1"/>
    <col min="5894" max="5894" width="19.140625" style="13" customWidth="1"/>
    <col min="5895" max="5895" width="10.140625" style="13" customWidth="1"/>
    <col min="5896" max="5896" width="10.7109375" style="13" customWidth="1"/>
    <col min="5897" max="5897" width="0" style="13" hidden="1" customWidth="1"/>
    <col min="5898" max="5898" width="11.5703125" style="13" customWidth="1"/>
    <col min="5899" max="5899" width="11.7109375" style="13" customWidth="1"/>
    <col min="5900" max="5900" width="11.5703125" style="13" customWidth="1"/>
    <col min="5901" max="5902" width="11.7109375" style="13" customWidth="1"/>
    <col min="5903" max="5903" width="11.5703125" style="13" customWidth="1"/>
    <col min="5904" max="5908" width="0" style="13" hidden="1" customWidth="1"/>
    <col min="5909" max="5909" width="11.7109375" style="13" customWidth="1"/>
    <col min="5910" max="5910" width="11.85546875" style="13" customWidth="1"/>
    <col min="5911" max="5911" width="9.5703125" style="13" customWidth="1"/>
    <col min="5912" max="5912" width="0" style="13" hidden="1" customWidth="1"/>
    <col min="5913" max="5913" width="16.5703125" style="13" customWidth="1"/>
    <col min="5914" max="6147" width="9.140625" style="13"/>
    <col min="6148" max="6148" width="6.140625" style="13" customWidth="1"/>
    <col min="6149" max="6149" width="29.42578125" style="13" customWidth="1"/>
    <col min="6150" max="6150" width="19.140625" style="13" customWidth="1"/>
    <col min="6151" max="6151" width="10.140625" style="13" customWidth="1"/>
    <col min="6152" max="6152" width="10.7109375" style="13" customWidth="1"/>
    <col min="6153" max="6153" width="0" style="13" hidden="1" customWidth="1"/>
    <col min="6154" max="6154" width="11.5703125" style="13" customWidth="1"/>
    <col min="6155" max="6155" width="11.7109375" style="13" customWidth="1"/>
    <col min="6156" max="6156" width="11.5703125" style="13" customWidth="1"/>
    <col min="6157" max="6158" width="11.7109375" style="13" customWidth="1"/>
    <col min="6159" max="6159" width="11.5703125" style="13" customWidth="1"/>
    <col min="6160" max="6164" width="0" style="13" hidden="1" customWidth="1"/>
    <col min="6165" max="6165" width="11.7109375" style="13" customWidth="1"/>
    <col min="6166" max="6166" width="11.85546875" style="13" customWidth="1"/>
    <col min="6167" max="6167" width="9.5703125" style="13" customWidth="1"/>
    <col min="6168" max="6168" width="0" style="13" hidden="1" customWidth="1"/>
    <col min="6169" max="6169" width="16.5703125" style="13" customWidth="1"/>
    <col min="6170" max="6403" width="9.140625" style="13"/>
    <col min="6404" max="6404" width="6.140625" style="13" customWidth="1"/>
    <col min="6405" max="6405" width="29.42578125" style="13" customWidth="1"/>
    <col min="6406" max="6406" width="19.140625" style="13" customWidth="1"/>
    <col min="6407" max="6407" width="10.140625" style="13" customWidth="1"/>
    <col min="6408" max="6408" width="10.7109375" style="13" customWidth="1"/>
    <col min="6409" max="6409" width="0" style="13" hidden="1" customWidth="1"/>
    <col min="6410" max="6410" width="11.5703125" style="13" customWidth="1"/>
    <col min="6411" max="6411" width="11.7109375" style="13" customWidth="1"/>
    <col min="6412" max="6412" width="11.5703125" style="13" customWidth="1"/>
    <col min="6413" max="6414" width="11.7109375" style="13" customWidth="1"/>
    <col min="6415" max="6415" width="11.5703125" style="13" customWidth="1"/>
    <col min="6416" max="6420" width="0" style="13" hidden="1" customWidth="1"/>
    <col min="6421" max="6421" width="11.7109375" style="13" customWidth="1"/>
    <col min="6422" max="6422" width="11.85546875" style="13" customWidth="1"/>
    <col min="6423" max="6423" width="9.5703125" style="13" customWidth="1"/>
    <col min="6424" max="6424" width="0" style="13" hidden="1" customWidth="1"/>
    <col min="6425" max="6425" width="16.5703125" style="13" customWidth="1"/>
    <col min="6426" max="6659" width="9.140625" style="13"/>
    <col min="6660" max="6660" width="6.140625" style="13" customWidth="1"/>
    <col min="6661" max="6661" width="29.42578125" style="13" customWidth="1"/>
    <col min="6662" max="6662" width="19.140625" style="13" customWidth="1"/>
    <col min="6663" max="6663" width="10.140625" style="13" customWidth="1"/>
    <col min="6664" max="6664" width="10.7109375" style="13" customWidth="1"/>
    <col min="6665" max="6665" width="0" style="13" hidden="1" customWidth="1"/>
    <col min="6666" max="6666" width="11.5703125" style="13" customWidth="1"/>
    <col min="6667" max="6667" width="11.7109375" style="13" customWidth="1"/>
    <col min="6668" max="6668" width="11.5703125" style="13" customWidth="1"/>
    <col min="6669" max="6670" width="11.7109375" style="13" customWidth="1"/>
    <col min="6671" max="6671" width="11.5703125" style="13" customWidth="1"/>
    <col min="6672" max="6676" width="0" style="13" hidden="1" customWidth="1"/>
    <col min="6677" max="6677" width="11.7109375" style="13" customWidth="1"/>
    <col min="6678" max="6678" width="11.85546875" style="13" customWidth="1"/>
    <col min="6679" max="6679" width="9.5703125" style="13" customWidth="1"/>
    <col min="6680" max="6680" width="0" style="13" hidden="1" customWidth="1"/>
    <col min="6681" max="6681" width="16.5703125" style="13" customWidth="1"/>
    <col min="6682" max="6915" width="9.140625" style="13"/>
    <col min="6916" max="6916" width="6.140625" style="13" customWidth="1"/>
    <col min="6917" max="6917" width="29.42578125" style="13" customWidth="1"/>
    <col min="6918" max="6918" width="19.140625" style="13" customWidth="1"/>
    <col min="6919" max="6919" width="10.140625" style="13" customWidth="1"/>
    <col min="6920" max="6920" width="10.7109375" style="13" customWidth="1"/>
    <col min="6921" max="6921" width="0" style="13" hidden="1" customWidth="1"/>
    <col min="6922" max="6922" width="11.5703125" style="13" customWidth="1"/>
    <col min="6923" max="6923" width="11.7109375" style="13" customWidth="1"/>
    <col min="6924" max="6924" width="11.5703125" style="13" customWidth="1"/>
    <col min="6925" max="6926" width="11.7109375" style="13" customWidth="1"/>
    <col min="6927" max="6927" width="11.5703125" style="13" customWidth="1"/>
    <col min="6928" max="6932" width="0" style="13" hidden="1" customWidth="1"/>
    <col min="6933" max="6933" width="11.7109375" style="13" customWidth="1"/>
    <col min="6934" max="6934" width="11.85546875" style="13" customWidth="1"/>
    <col min="6935" max="6935" width="9.5703125" style="13" customWidth="1"/>
    <col min="6936" max="6936" width="0" style="13" hidden="1" customWidth="1"/>
    <col min="6937" max="6937" width="16.5703125" style="13" customWidth="1"/>
    <col min="6938" max="7171" width="9.140625" style="13"/>
    <col min="7172" max="7172" width="6.140625" style="13" customWidth="1"/>
    <col min="7173" max="7173" width="29.42578125" style="13" customWidth="1"/>
    <col min="7174" max="7174" width="19.140625" style="13" customWidth="1"/>
    <col min="7175" max="7175" width="10.140625" style="13" customWidth="1"/>
    <col min="7176" max="7176" width="10.7109375" style="13" customWidth="1"/>
    <col min="7177" max="7177" width="0" style="13" hidden="1" customWidth="1"/>
    <col min="7178" max="7178" width="11.5703125" style="13" customWidth="1"/>
    <col min="7179" max="7179" width="11.7109375" style="13" customWidth="1"/>
    <col min="7180" max="7180" width="11.5703125" style="13" customWidth="1"/>
    <col min="7181" max="7182" width="11.7109375" style="13" customWidth="1"/>
    <col min="7183" max="7183" width="11.5703125" style="13" customWidth="1"/>
    <col min="7184" max="7188" width="0" style="13" hidden="1" customWidth="1"/>
    <col min="7189" max="7189" width="11.7109375" style="13" customWidth="1"/>
    <col min="7190" max="7190" width="11.85546875" style="13" customWidth="1"/>
    <col min="7191" max="7191" width="9.5703125" style="13" customWidth="1"/>
    <col min="7192" max="7192" width="0" style="13" hidden="1" customWidth="1"/>
    <col min="7193" max="7193" width="16.5703125" style="13" customWidth="1"/>
    <col min="7194" max="7427" width="9.140625" style="13"/>
    <col min="7428" max="7428" width="6.140625" style="13" customWidth="1"/>
    <col min="7429" max="7429" width="29.42578125" style="13" customWidth="1"/>
    <col min="7430" max="7430" width="19.140625" style="13" customWidth="1"/>
    <col min="7431" max="7431" width="10.140625" style="13" customWidth="1"/>
    <col min="7432" max="7432" width="10.7109375" style="13" customWidth="1"/>
    <col min="7433" max="7433" width="0" style="13" hidden="1" customWidth="1"/>
    <col min="7434" max="7434" width="11.5703125" style="13" customWidth="1"/>
    <col min="7435" max="7435" width="11.7109375" style="13" customWidth="1"/>
    <col min="7436" max="7436" width="11.5703125" style="13" customWidth="1"/>
    <col min="7437" max="7438" width="11.7109375" style="13" customWidth="1"/>
    <col min="7439" max="7439" width="11.5703125" style="13" customWidth="1"/>
    <col min="7440" max="7444" width="0" style="13" hidden="1" customWidth="1"/>
    <col min="7445" max="7445" width="11.7109375" style="13" customWidth="1"/>
    <col min="7446" max="7446" width="11.85546875" style="13" customWidth="1"/>
    <col min="7447" max="7447" width="9.5703125" style="13" customWidth="1"/>
    <col min="7448" max="7448" width="0" style="13" hidden="1" customWidth="1"/>
    <col min="7449" max="7449" width="16.5703125" style="13" customWidth="1"/>
    <col min="7450" max="7683" width="9.140625" style="13"/>
    <col min="7684" max="7684" width="6.140625" style="13" customWidth="1"/>
    <col min="7685" max="7685" width="29.42578125" style="13" customWidth="1"/>
    <col min="7686" max="7686" width="19.140625" style="13" customWidth="1"/>
    <col min="7687" max="7687" width="10.140625" style="13" customWidth="1"/>
    <col min="7688" max="7688" width="10.7109375" style="13" customWidth="1"/>
    <col min="7689" max="7689" width="0" style="13" hidden="1" customWidth="1"/>
    <col min="7690" max="7690" width="11.5703125" style="13" customWidth="1"/>
    <col min="7691" max="7691" width="11.7109375" style="13" customWidth="1"/>
    <col min="7692" max="7692" width="11.5703125" style="13" customWidth="1"/>
    <col min="7693" max="7694" width="11.7109375" style="13" customWidth="1"/>
    <col min="7695" max="7695" width="11.5703125" style="13" customWidth="1"/>
    <col min="7696" max="7700" width="0" style="13" hidden="1" customWidth="1"/>
    <col min="7701" max="7701" width="11.7109375" style="13" customWidth="1"/>
    <col min="7702" max="7702" width="11.85546875" style="13" customWidth="1"/>
    <col min="7703" max="7703" width="9.5703125" style="13" customWidth="1"/>
    <col min="7704" max="7704" width="0" style="13" hidden="1" customWidth="1"/>
    <col min="7705" max="7705" width="16.5703125" style="13" customWidth="1"/>
    <col min="7706" max="7939" width="9.140625" style="13"/>
    <col min="7940" max="7940" width="6.140625" style="13" customWidth="1"/>
    <col min="7941" max="7941" width="29.42578125" style="13" customWidth="1"/>
    <col min="7942" max="7942" width="19.140625" style="13" customWidth="1"/>
    <col min="7943" max="7943" width="10.140625" style="13" customWidth="1"/>
    <col min="7944" max="7944" width="10.7109375" style="13" customWidth="1"/>
    <col min="7945" max="7945" width="0" style="13" hidden="1" customWidth="1"/>
    <col min="7946" max="7946" width="11.5703125" style="13" customWidth="1"/>
    <col min="7947" max="7947" width="11.7109375" style="13" customWidth="1"/>
    <col min="7948" max="7948" width="11.5703125" style="13" customWidth="1"/>
    <col min="7949" max="7950" width="11.7109375" style="13" customWidth="1"/>
    <col min="7951" max="7951" width="11.5703125" style="13" customWidth="1"/>
    <col min="7952" max="7956" width="0" style="13" hidden="1" customWidth="1"/>
    <col min="7957" max="7957" width="11.7109375" style="13" customWidth="1"/>
    <col min="7958" max="7958" width="11.85546875" style="13" customWidth="1"/>
    <col min="7959" max="7959" width="9.5703125" style="13" customWidth="1"/>
    <col min="7960" max="7960" width="0" style="13" hidden="1" customWidth="1"/>
    <col min="7961" max="7961" width="16.5703125" style="13" customWidth="1"/>
    <col min="7962" max="8195" width="9.140625" style="13"/>
    <col min="8196" max="8196" width="6.140625" style="13" customWidth="1"/>
    <col min="8197" max="8197" width="29.42578125" style="13" customWidth="1"/>
    <col min="8198" max="8198" width="19.140625" style="13" customWidth="1"/>
    <col min="8199" max="8199" width="10.140625" style="13" customWidth="1"/>
    <col min="8200" max="8200" width="10.7109375" style="13" customWidth="1"/>
    <col min="8201" max="8201" width="0" style="13" hidden="1" customWidth="1"/>
    <col min="8202" max="8202" width="11.5703125" style="13" customWidth="1"/>
    <col min="8203" max="8203" width="11.7109375" style="13" customWidth="1"/>
    <col min="8204" max="8204" width="11.5703125" style="13" customWidth="1"/>
    <col min="8205" max="8206" width="11.7109375" style="13" customWidth="1"/>
    <col min="8207" max="8207" width="11.5703125" style="13" customWidth="1"/>
    <col min="8208" max="8212" width="0" style="13" hidden="1" customWidth="1"/>
    <col min="8213" max="8213" width="11.7109375" style="13" customWidth="1"/>
    <col min="8214" max="8214" width="11.85546875" style="13" customWidth="1"/>
    <col min="8215" max="8215" width="9.5703125" style="13" customWidth="1"/>
    <col min="8216" max="8216" width="0" style="13" hidden="1" customWidth="1"/>
    <col min="8217" max="8217" width="16.5703125" style="13" customWidth="1"/>
    <col min="8218" max="8451" width="9.140625" style="13"/>
    <col min="8452" max="8452" width="6.140625" style="13" customWidth="1"/>
    <col min="8453" max="8453" width="29.42578125" style="13" customWidth="1"/>
    <col min="8454" max="8454" width="19.140625" style="13" customWidth="1"/>
    <col min="8455" max="8455" width="10.140625" style="13" customWidth="1"/>
    <col min="8456" max="8456" width="10.7109375" style="13" customWidth="1"/>
    <col min="8457" max="8457" width="0" style="13" hidden="1" customWidth="1"/>
    <col min="8458" max="8458" width="11.5703125" style="13" customWidth="1"/>
    <col min="8459" max="8459" width="11.7109375" style="13" customWidth="1"/>
    <col min="8460" max="8460" width="11.5703125" style="13" customWidth="1"/>
    <col min="8461" max="8462" width="11.7109375" style="13" customWidth="1"/>
    <col min="8463" max="8463" width="11.5703125" style="13" customWidth="1"/>
    <col min="8464" max="8468" width="0" style="13" hidden="1" customWidth="1"/>
    <col min="8469" max="8469" width="11.7109375" style="13" customWidth="1"/>
    <col min="8470" max="8470" width="11.85546875" style="13" customWidth="1"/>
    <col min="8471" max="8471" width="9.5703125" style="13" customWidth="1"/>
    <col min="8472" max="8472" width="0" style="13" hidden="1" customWidth="1"/>
    <col min="8473" max="8473" width="16.5703125" style="13" customWidth="1"/>
    <col min="8474" max="8707" width="9.140625" style="13"/>
    <col min="8708" max="8708" width="6.140625" style="13" customWidth="1"/>
    <col min="8709" max="8709" width="29.42578125" style="13" customWidth="1"/>
    <col min="8710" max="8710" width="19.140625" style="13" customWidth="1"/>
    <col min="8711" max="8711" width="10.140625" style="13" customWidth="1"/>
    <col min="8712" max="8712" width="10.7109375" style="13" customWidth="1"/>
    <col min="8713" max="8713" width="0" style="13" hidden="1" customWidth="1"/>
    <col min="8714" max="8714" width="11.5703125" style="13" customWidth="1"/>
    <col min="8715" max="8715" width="11.7109375" style="13" customWidth="1"/>
    <col min="8716" max="8716" width="11.5703125" style="13" customWidth="1"/>
    <col min="8717" max="8718" width="11.7109375" style="13" customWidth="1"/>
    <col min="8719" max="8719" width="11.5703125" style="13" customWidth="1"/>
    <col min="8720" max="8724" width="0" style="13" hidden="1" customWidth="1"/>
    <col min="8725" max="8725" width="11.7109375" style="13" customWidth="1"/>
    <col min="8726" max="8726" width="11.85546875" style="13" customWidth="1"/>
    <col min="8727" max="8727" width="9.5703125" style="13" customWidth="1"/>
    <col min="8728" max="8728" width="0" style="13" hidden="1" customWidth="1"/>
    <col min="8729" max="8729" width="16.5703125" style="13" customWidth="1"/>
    <col min="8730" max="8963" width="9.140625" style="13"/>
    <col min="8964" max="8964" width="6.140625" style="13" customWidth="1"/>
    <col min="8965" max="8965" width="29.42578125" style="13" customWidth="1"/>
    <col min="8966" max="8966" width="19.140625" style="13" customWidth="1"/>
    <col min="8967" max="8967" width="10.140625" style="13" customWidth="1"/>
    <col min="8968" max="8968" width="10.7109375" style="13" customWidth="1"/>
    <col min="8969" max="8969" width="0" style="13" hidden="1" customWidth="1"/>
    <col min="8970" max="8970" width="11.5703125" style="13" customWidth="1"/>
    <col min="8971" max="8971" width="11.7109375" style="13" customWidth="1"/>
    <col min="8972" max="8972" width="11.5703125" style="13" customWidth="1"/>
    <col min="8973" max="8974" width="11.7109375" style="13" customWidth="1"/>
    <col min="8975" max="8975" width="11.5703125" style="13" customWidth="1"/>
    <col min="8976" max="8980" width="0" style="13" hidden="1" customWidth="1"/>
    <col min="8981" max="8981" width="11.7109375" style="13" customWidth="1"/>
    <col min="8982" max="8982" width="11.85546875" style="13" customWidth="1"/>
    <col min="8983" max="8983" width="9.5703125" style="13" customWidth="1"/>
    <col min="8984" max="8984" width="0" style="13" hidden="1" customWidth="1"/>
    <col min="8985" max="8985" width="16.5703125" style="13" customWidth="1"/>
    <col min="8986" max="9219" width="9.140625" style="13"/>
    <col min="9220" max="9220" width="6.140625" style="13" customWidth="1"/>
    <col min="9221" max="9221" width="29.42578125" style="13" customWidth="1"/>
    <col min="9222" max="9222" width="19.140625" style="13" customWidth="1"/>
    <col min="9223" max="9223" width="10.140625" style="13" customWidth="1"/>
    <col min="9224" max="9224" width="10.7109375" style="13" customWidth="1"/>
    <col min="9225" max="9225" width="0" style="13" hidden="1" customWidth="1"/>
    <col min="9226" max="9226" width="11.5703125" style="13" customWidth="1"/>
    <col min="9227" max="9227" width="11.7109375" style="13" customWidth="1"/>
    <col min="9228" max="9228" width="11.5703125" style="13" customWidth="1"/>
    <col min="9229" max="9230" width="11.7109375" style="13" customWidth="1"/>
    <col min="9231" max="9231" width="11.5703125" style="13" customWidth="1"/>
    <col min="9232" max="9236" width="0" style="13" hidden="1" customWidth="1"/>
    <col min="9237" max="9237" width="11.7109375" style="13" customWidth="1"/>
    <col min="9238" max="9238" width="11.85546875" style="13" customWidth="1"/>
    <col min="9239" max="9239" width="9.5703125" style="13" customWidth="1"/>
    <col min="9240" max="9240" width="0" style="13" hidden="1" customWidth="1"/>
    <col min="9241" max="9241" width="16.5703125" style="13" customWidth="1"/>
    <col min="9242" max="9475" width="9.140625" style="13"/>
    <col min="9476" max="9476" width="6.140625" style="13" customWidth="1"/>
    <col min="9477" max="9477" width="29.42578125" style="13" customWidth="1"/>
    <col min="9478" max="9478" width="19.140625" style="13" customWidth="1"/>
    <col min="9479" max="9479" width="10.140625" style="13" customWidth="1"/>
    <col min="9480" max="9480" width="10.7109375" style="13" customWidth="1"/>
    <col min="9481" max="9481" width="0" style="13" hidden="1" customWidth="1"/>
    <col min="9482" max="9482" width="11.5703125" style="13" customWidth="1"/>
    <col min="9483" max="9483" width="11.7109375" style="13" customWidth="1"/>
    <col min="9484" max="9484" width="11.5703125" style="13" customWidth="1"/>
    <col min="9485" max="9486" width="11.7109375" style="13" customWidth="1"/>
    <col min="9487" max="9487" width="11.5703125" style="13" customWidth="1"/>
    <col min="9488" max="9492" width="0" style="13" hidden="1" customWidth="1"/>
    <col min="9493" max="9493" width="11.7109375" style="13" customWidth="1"/>
    <col min="9494" max="9494" width="11.85546875" style="13" customWidth="1"/>
    <col min="9495" max="9495" width="9.5703125" style="13" customWidth="1"/>
    <col min="9496" max="9496" width="0" style="13" hidden="1" customWidth="1"/>
    <col min="9497" max="9497" width="16.5703125" style="13" customWidth="1"/>
    <col min="9498" max="9731" width="9.140625" style="13"/>
    <col min="9732" max="9732" width="6.140625" style="13" customWidth="1"/>
    <col min="9733" max="9733" width="29.42578125" style="13" customWidth="1"/>
    <col min="9734" max="9734" width="19.140625" style="13" customWidth="1"/>
    <col min="9735" max="9735" width="10.140625" style="13" customWidth="1"/>
    <col min="9736" max="9736" width="10.7109375" style="13" customWidth="1"/>
    <col min="9737" max="9737" width="0" style="13" hidden="1" customWidth="1"/>
    <col min="9738" max="9738" width="11.5703125" style="13" customWidth="1"/>
    <col min="9739" max="9739" width="11.7109375" style="13" customWidth="1"/>
    <col min="9740" max="9740" width="11.5703125" style="13" customWidth="1"/>
    <col min="9741" max="9742" width="11.7109375" style="13" customWidth="1"/>
    <col min="9743" max="9743" width="11.5703125" style="13" customWidth="1"/>
    <col min="9744" max="9748" width="0" style="13" hidden="1" customWidth="1"/>
    <col min="9749" max="9749" width="11.7109375" style="13" customWidth="1"/>
    <col min="9750" max="9750" width="11.85546875" style="13" customWidth="1"/>
    <col min="9751" max="9751" width="9.5703125" style="13" customWidth="1"/>
    <col min="9752" max="9752" width="0" style="13" hidden="1" customWidth="1"/>
    <col min="9753" max="9753" width="16.5703125" style="13" customWidth="1"/>
    <col min="9754" max="9987" width="9.140625" style="13"/>
    <col min="9988" max="9988" width="6.140625" style="13" customWidth="1"/>
    <col min="9989" max="9989" width="29.42578125" style="13" customWidth="1"/>
    <col min="9990" max="9990" width="19.140625" style="13" customWidth="1"/>
    <col min="9991" max="9991" width="10.140625" style="13" customWidth="1"/>
    <col min="9992" max="9992" width="10.7109375" style="13" customWidth="1"/>
    <col min="9993" max="9993" width="0" style="13" hidden="1" customWidth="1"/>
    <col min="9994" max="9994" width="11.5703125" style="13" customWidth="1"/>
    <col min="9995" max="9995" width="11.7109375" style="13" customWidth="1"/>
    <col min="9996" max="9996" width="11.5703125" style="13" customWidth="1"/>
    <col min="9997" max="9998" width="11.7109375" style="13" customWidth="1"/>
    <col min="9999" max="9999" width="11.5703125" style="13" customWidth="1"/>
    <col min="10000" max="10004" width="0" style="13" hidden="1" customWidth="1"/>
    <col min="10005" max="10005" width="11.7109375" style="13" customWidth="1"/>
    <col min="10006" max="10006" width="11.85546875" style="13" customWidth="1"/>
    <col min="10007" max="10007" width="9.5703125" style="13" customWidth="1"/>
    <col min="10008" max="10008" width="0" style="13" hidden="1" customWidth="1"/>
    <col min="10009" max="10009" width="16.5703125" style="13" customWidth="1"/>
    <col min="10010" max="10243" width="9.140625" style="13"/>
    <col min="10244" max="10244" width="6.140625" style="13" customWidth="1"/>
    <col min="10245" max="10245" width="29.42578125" style="13" customWidth="1"/>
    <col min="10246" max="10246" width="19.140625" style="13" customWidth="1"/>
    <col min="10247" max="10247" width="10.140625" style="13" customWidth="1"/>
    <col min="10248" max="10248" width="10.7109375" style="13" customWidth="1"/>
    <col min="10249" max="10249" width="0" style="13" hidden="1" customWidth="1"/>
    <col min="10250" max="10250" width="11.5703125" style="13" customWidth="1"/>
    <col min="10251" max="10251" width="11.7109375" style="13" customWidth="1"/>
    <col min="10252" max="10252" width="11.5703125" style="13" customWidth="1"/>
    <col min="10253" max="10254" width="11.7109375" style="13" customWidth="1"/>
    <col min="10255" max="10255" width="11.5703125" style="13" customWidth="1"/>
    <col min="10256" max="10260" width="0" style="13" hidden="1" customWidth="1"/>
    <col min="10261" max="10261" width="11.7109375" style="13" customWidth="1"/>
    <col min="10262" max="10262" width="11.85546875" style="13" customWidth="1"/>
    <col min="10263" max="10263" width="9.5703125" style="13" customWidth="1"/>
    <col min="10264" max="10264" width="0" style="13" hidden="1" customWidth="1"/>
    <col min="10265" max="10265" width="16.5703125" style="13" customWidth="1"/>
    <col min="10266" max="10499" width="9.140625" style="13"/>
    <col min="10500" max="10500" width="6.140625" style="13" customWidth="1"/>
    <col min="10501" max="10501" width="29.42578125" style="13" customWidth="1"/>
    <col min="10502" max="10502" width="19.140625" style="13" customWidth="1"/>
    <col min="10503" max="10503" width="10.140625" style="13" customWidth="1"/>
    <col min="10504" max="10504" width="10.7109375" style="13" customWidth="1"/>
    <col min="10505" max="10505" width="0" style="13" hidden="1" customWidth="1"/>
    <col min="10506" max="10506" width="11.5703125" style="13" customWidth="1"/>
    <col min="10507" max="10507" width="11.7109375" style="13" customWidth="1"/>
    <col min="10508" max="10508" width="11.5703125" style="13" customWidth="1"/>
    <col min="10509" max="10510" width="11.7109375" style="13" customWidth="1"/>
    <col min="10511" max="10511" width="11.5703125" style="13" customWidth="1"/>
    <col min="10512" max="10516" width="0" style="13" hidden="1" customWidth="1"/>
    <col min="10517" max="10517" width="11.7109375" style="13" customWidth="1"/>
    <col min="10518" max="10518" width="11.85546875" style="13" customWidth="1"/>
    <col min="10519" max="10519" width="9.5703125" style="13" customWidth="1"/>
    <col min="10520" max="10520" width="0" style="13" hidden="1" customWidth="1"/>
    <col min="10521" max="10521" width="16.5703125" style="13" customWidth="1"/>
    <col min="10522" max="10755" width="9.140625" style="13"/>
    <col min="10756" max="10756" width="6.140625" style="13" customWidth="1"/>
    <col min="10757" max="10757" width="29.42578125" style="13" customWidth="1"/>
    <col min="10758" max="10758" width="19.140625" style="13" customWidth="1"/>
    <col min="10759" max="10759" width="10.140625" style="13" customWidth="1"/>
    <col min="10760" max="10760" width="10.7109375" style="13" customWidth="1"/>
    <col min="10761" max="10761" width="0" style="13" hidden="1" customWidth="1"/>
    <col min="10762" max="10762" width="11.5703125" style="13" customWidth="1"/>
    <col min="10763" max="10763" width="11.7109375" style="13" customWidth="1"/>
    <col min="10764" max="10764" width="11.5703125" style="13" customWidth="1"/>
    <col min="10765" max="10766" width="11.7109375" style="13" customWidth="1"/>
    <col min="10767" max="10767" width="11.5703125" style="13" customWidth="1"/>
    <col min="10768" max="10772" width="0" style="13" hidden="1" customWidth="1"/>
    <col min="10773" max="10773" width="11.7109375" style="13" customWidth="1"/>
    <col min="10774" max="10774" width="11.85546875" style="13" customWidth="1"/>
    <col min="10775" max="10775" width="9.5703125" style="13" customWidth="1"/>
    <col min="10776" max="10776" width="0" style="13" hidden="1" customWidth="1"/>
    <col min="10777" max="10777" width="16.5703125" style="13" customWidth="1"/>
    <col min="10778" max="11011" width="9.140625" style="13"/>
    <col min="11012" max="11012" width="6.140625" style="13" customWidth="1"/>
    <col min="11013" max="11013" width="29.42578125" style="13" customWidth="1"/>
    <col min="11014" max="11014" width="19.140625" style="13" customWidth="1"/>
    <col min="11015" max="11015" width="10.140625" style="13" customWidth="1"/>
    <col min="11016" max="11016" width="10.7109375" style="13" customWidth="1"/>
    <col min="11017" max="11017" width="0" style="13" hidden="1" customWidth="1"/>
    <col min="11018" max="11018" width="11.5703125" style="13" customWidth="1"/>
    <col min="11019" max="11019" width="11.7109375" style="13" customWidth="1"/>
    <col min="11020" max="11020" width="11.5703125" style="13" customWidth="1"/>
    <col min="11021" max="11022" width="11.7109375" style="13" customWidth="1"/>
    <col min="11023" max="11023" width="11.5703125" style="13" customWidth="1"/>
    <col min="11024" max="11028" width="0" style="13" hidden="1" customWidth="1"/>
    <col min="11029" max="11029" width="11.7109375" style="13" customWidth="1"/>
    <col min="11030" max="11030" width="11.85546875" style="13" customWidth="1"/>
    <col min="11031" max="11031" width="9.5703125" style="13" customWidth="1"/>
    <col min="11032" max="11032" width="0" style="13" hidden="1" customWidth="1"/>
    <col min="11033" max="11033" width="16.5703125" style="13" customWidth="1"/>
    <col min="11034" max="11267" width="9.140625" style="13"/>
    <col min="11268" max="11268" width="6.140625" style="13" customWidth="1"/>
    <col min="11269" max="11269" width="29.42578125" style="13" customWidth="1"/>
    <col min="11270" max="11270" width="19.140625" style="13" customWidth="1"/>
    <col min="11271" max="11271" width="10.140625" style="13" customWidth="1"/>
    <col min="11272" max="11272" width="10.7109375" style="13" customWidth="1"/>
    <col min="11273" max="11273" width="0" style="13" hidden="1" customWidth="1"/>
    <col min="11274" max="11274" width="11.5703125" style="13" customWidth="1"/>
    <col min="11275" max="11275" width="11.7109375" style="13" customWidth="1"/>
    <col min="11276" max="11276" width="11.5703125" style="13" customWidth="1"/>
    <col min="11277" max="11278" width="11.7109375" style="13" customWidth="1"/>
    <col min="11279" max="11279" width="11.5703125" style="13" customWidth="1"/>
    <col min="11280" max="11284" width="0" style="13" hidden="1" customWidth="1"/>
    <col min="11285" max="11285" width="11.7109375" style="13" customWidth="1"/>
    <col min="11286" max="11286" width="11.85546875" style="13" customWidth="1"/>
    <col min="11287" max="11287" width="9.5703125" style="13" customWidth="1"/>
    <col min="11288" max="11288" width="0" style="13" hidden="1" customWidth="1"/>
    <col min="11289" max="11289" width="16.5703125" style="13" customWidth="1"/>
    <col min="11290" max="11523" width="9.140625" style="13"/>
    <col min="11524" max="11524" width="6.140625" style="13" customWidth="1"/>
    <col min="11525" max="11525" width="29.42578125" style="13" customWidth="1"/>
    <col min="11526" max="11526" width="19.140625" style="13" customWidth="1"/>
    <col min="11527" max="11527" width="10.140625" style="13" customWidth="1"/>
    <col min="11528" max="11528" width="10.7109375" style="13" customWidth="1"/>
    <col min="11529" max="11529" width="0" style="13" hidden="1" customWidth="1"/>
    <col min="11530" max="11530" width="11.5703125" style="13" customWidth="1"/>
    <col min="11531" max="11531" width="11.7109375" style="13" customWidth="1"/>
    <col min="11532" max="11532" width="11.5703125" style="13" customWidth="1"/>
    <col min="11533" max="11534" width="11.7109375" style="13" customWidth="1"/>
    <col min="11535" max="11535" width="11.5703125" style="13" customWidth="1"/>
    <col min="11536" max="11540" width="0" style="13" hidden="1" customWidth="1"/>
    <col min="11541" max="11541" width="11.7109375" style="13" customWidth="1"/>
    <col min="11542" max="11542" width="11.85546875" style="13" customWidth="1"/>
    <col min="11543" max="11543" width="9.5703125" style="13" customWidth="1"/>
    <col min="11544" max="11544" width="0" style="13" hidden="1" customWidth="1"/>
    <col min="11545" max="11545" width="16.5703125" style="13" customWidth="1"/>
    <col min="11546" max="11779" width="9.140625" style="13"/>
    <col min="11780" max="11780" width="6.140625" style="13" customWidth="1"/>
    <col min="11781" max="11781" width="29.42578125" style="13" customWidth="1"/>
    <col min="11782" max="11782" width="19.140625" style="13" customWidth="1"/>
    <col min="11783" max="11783" width="10.140625" style="13" customWidth="1"/>
    <col min="11784" max="11784" width="10.7109375" style="13" customWidth="1"/>
    <col min="11785" max="11785" width="0" style="13" hidden="1" customWidth="1"/>
    <col min="11786" max="11786" width="11.5703125" style="13" customWidth="1"/>
    <col min="11787" max="11787" width="11.7109375" style="13" customWidth="1"/>
    <col min="11788" max="11788" width="11.5703125" style="13" customWidth="1"/>
    <col min="11789" max="11790" width="11.7109375" style="13" customWidth="1"/>
    <col min="11791" max="11791" width="11.5703125" style="13" customWidth="1"/>
    <col min="11792" max="11796" width="0" style="13" hidden="1" customWidth="1"/>
    <col min="11797" max="11797" width="11.7109375" style="13" customWidth="1"/>
    <col min="11798" max="11798" width="11.85546875" style="13" customWidth="1"/>
    <col min="11799" max="11799" width="9.5703125" style="13" customWidth="1"/>
    <col min="11800" max="11800" width="0" style="13" hidden="1" customWidth="1"/>
    <col min="11801" max="11801" width="16.5703125" style="13" customWidth="1"/>
    <col min="11802" max="12035" width="9.140625" style="13"/>
    <col min="12036" max="12036" width="6.140625" style="13" customWidth="1"/>
    <col min="12037" max="12037" width="29.42578125" style="13" customWidth="1"/>
    <col min="12038" max="12038" width="19.140625" style="13" customWidth="1"/>
    <col min="12039" max="12039" width="10.140625" style="13" customWidth="1"/>
    <col min="12040" max="12040" width="10.7109375" style="13" customWidth="1"/>
    <col min="12041" max="12041" width="0" style="13" hidden="1" customWidth="1"/>
    <col min="12042" max="12042" width="11.5703125" style="13" customWidth="1"/>
    <col min="12043" max="12043" width="11.7109375" style="13" customWidth="1"/>
    <col min="12044" max="12044" width="11.5703125" style="13" customWidth="1"/>
    <col min="12045" max="12046" width="11.7109375" style="13" customWidth="1"/>
    <col min="12047" max="12047" width="11.5703125" style="13" customWidth="1"/>
    <col min="12048" max="12052" width="0" style="13" hidden="1" customWidth="1"/>
    <col min="12053" max="12053" width="11.7109375" style="13" customWidth="1"/>
    <col min="12054" max="12054" width="11.85546875" style="13" customWidth="1"/>
    <col min="12055" max="12055" width="9.5703125" style="13" customWidth="1"/>
    <col min="12056" max="12056" width="0" style="13" hidden="1" customWidth="1"/>
    <col min="12057" max="12057" width="16.5703125" style="13" customWidth="1"/>
    <col min="12058" max="12291" width="9.140625" style="13"/>
    <col min="12292" max="12292" width="6.140625" style="13" customWidth="1"/>
    <col min="12293" max="12293" width="29.42578125" style="13" customWidth="1"/>
    <col min="12294" max="12294" width="19.140625" style="13" customWidth="1"/>
    <col min="12295" max="12295" width="10.140625" style="13" customWidth="1"/>
    <col min="12296" max="12296" width="10.7109375" style="13" customWidth="1"/>
    <col min="12297" max="12297" width="0" style="13" hidden="1" customWidth="1"/>
    <col min="12298" max="12298" width="11.5703125" style="13" customWidth="1"/>
    <col min="12299" max="12299" width="11.7109375" style="13" customWidth="1"/>
    <col min="12300" max="12300" width="11.5703125" style="13" customWidth="1"/>
    <col min="12301" max="12302" width="11.7109375" style="13" customWidth="1"/>
    <col min="12303" max="12303" width="11.5703125" style="13" customWidth="1"/>
    <col min="12304" max="12308" width="0" style="13" hidden="1" customWidth="1"/>
    <col min="12309" max="12309" width="11.7109375" style="13" customWidth="1"/>
    <col min="12310" max="12310" width="11.85546875" style="13" customWidth="1"/>
    <col min="12311" max="12311" width="9.5703125" style="13" customWidth="1"/>
    <col min="12312" max="12312" width="0" style="13" hidden="1" customWidth="1"/>
    <col min="12313" max="12313" width="16.5703125" style="13" customWidth="1"/>
    <col min="12314" max="12547" width="9.140625" style="13"/>
    <col min="12548" max="12548" width="6.140625" style="13" customWidth="1"/>
    <col min="12549" max="12549" width="29.42578125" style="13" customWidth="1"/>
    <col min="12550" max="12550" width="19.140625" style="13" customWidth="1"/>
    <col min="12551" max="12551" width="10.140625" style="13" customWidth="1"/>
    <col min="12552" max="12552" width="10.7109375" style="13" customWidth="1"/>
    <col min="12553" max="12553" width="0" style="13" hidden="1" customWidth="1"/>
    <col min="12554" max="12554" width="11.5703125" style="13" customWidth="1"/>
    <col min="12555" max="12555" width="11.7109375" style="13" customWidth="1"/>
    <col min="12556" max="12556" width="11.5703125" style="13" customWidth="1"/>
    <col min="12557" max="12558" width="11.7109375" style="13" customWidth="1"/>
    <col min="12559" max="12559" width="11.5703125" style="13" customWidth="1"/>
    <col min="12560" max="12564" width="0" style="13" hidden="1" customWidth="1"/>
    <col min="12565" max="12565" width="11.7109375" style="13" customWidth="1"/>
    <col min="12566" max="12566" width="11.85546875" style="13" customWidth="1"/>
    <col min="12567" max="12567" width="9.5703125" style="13" customWidth="1"/>
    <col min="12568" max="12568" width="0" style="13" hidden="1" customWidth="1"/>
    <col min="12569" max="12569" width="16.5703125" style="13" customWidth="1"/>
    <col min="12570" max="12803" width="9.140625" style="13"/>
    <col min="12804" max="12804" width="6.140625" style="13" customWidth="1"/>
    <col min="12805" max="12805" width="29.42578125" style="13" customWidth="1"/>
    <col min="12806" max="12806" width="19.140625" style="13" customWidth="1"/>
    <col min="12807" max="12807" width="10.140625" style="13" customWidth="1"/>
    <col min="12808" max="12808" width="10.7109375" style="13" customWidth="1"/>
    <col min="12809" max="12809" width="0" style="13" hidden="1" customWidth="1"/>
    <col min="12810" max="12810" width="11.5703125" style="13" customWidth="1"/>
    <col min="12811" max="12811" width="11.7109375" style="13" customWidth="1"/>
    <col min="12812" max="12812" width="11.5703125" style="13" customWidth="1"/>
    <col min="12813" max="12814" width="11.7109375" style="13" customWidth="1"/>
    <col min="12815" max="12815" width="11.5703125" style="13" customWidth="1"/>
    <col min="12816" max="12820" width="0" style="13" hidden="1" customWidth="1"/>
    <col min="12821" max="12821" width="11.7109375" style="13" customWidth="1"/>
    <col min="12822" max="12822" width="11.85546875" style="13" customWidth="1"/>
    <col min="12823" max="12823" width="9.5703125" style="13" customWidth="1"/>
    <col min="12824" max="12824" width="0" style="13" hidden="1" customWidth="1"/>
    <col min="12825" max="12825" width="16.5703125" style="13" customWidth="1"/>
    <col min="12826" max="13059" width="9.140625" style="13"/>
    <col min="13060" max="13060" width="6.140625" style="13" customWidth="1"/>
    <col min="13061" max="13061" width="29.42578125" style="13" customWidth="1"/>
    <col min="13062" max="13062" width="19.140625" style="13" customWidth="1"/>
    <col min="13063" max="13063" width="10.140625" style="13" customWidth="1"/>
    <col min="13064" max="13064" width="10.7109375" style="13" customWidth="1"/>
    <col min="13065" max="13065" width="0" style="13" hidden="1" customWidth="1"/>
    <col min="13066" max="13066" width="11.5703125" style="13" customWidth="1"/>
    <col min="13067" max="13067" width="11.7109375" style="13" customWidth="1"/>
    <col min="13068" max="13068" width="11.5703125" style="13" customWidth="1"/>
    <col min="13069" max="13070" width="11.7109375" style="13" customWidth="1"/>
    <col min="13071" max="13071" width="11.5703125" style="13" customWidth="1"/>
    <col min="13072" max="13076" width="0" style="13" hidden="1" customWidth="1"/>
    <col min="13077" max="13077" width="11.7109375" style="13" customWidth="1"/>
    <col min="13078" max="13078" width="11.85546875" style="13" customWidth="1"/>
    <col min="13079" max="13079" width="9.5703125" style="13" customWidth="1"/>
    <col min="13080" max="13080" width="0" style="13" hidden="1" customWidth="1"/>
    <col min="13081" max="13081" width="16.5703125" style="13" customWidth="1"/>
    <col min="13082" max="13315" width="9.140625" style="13"/>
    <col min="13316" max="13316" width="6.140625" style="13" customWidth="1"/>
    <col min="13317" max="13317" width="29.42578125" style="13" customWidth="1"/>
    <col min="13318" max="13318" width="19.140625" style="13" customWidth="1"/>
    <col min="13319" max="13319" width="10.140625" style="13" customWidth="1"/>
    <col min="13320" max="13320" width="10.7109375" style="13" customWidth="1"/>
    <col min="13321" max="13321" width="0" style="13" hidden="1" customWidth="1"/>
    <col min="13322" max="13322" width="11.5703125" style="13" customWidth="1"/>
    <col min="13323" max="13323" width="11.7109375" style="13" customWidth="1"/>
    <col min="13324" max="13324" width="11.5703125" style="13" customWidth="1"/>
    <col min="13325" max="13326" width="11.7109375" style="13" customWidth="1"/>
    <col min="13327" max="13327" width="11.5703125" style="13" customWidth="1"/>
    <col min="13328" max="13332" width="0" style="13" hidden="1" customWidth="1"/>
    <col min="13333" max="13333" width="11.7109375" style="13" customWidth="1"/>
    <col min="13334" max="13334" width="11.85546875" style="13" customWidth="1"/>
    <col min="13335" max="13335" width="9.5703125" style="13" customWidth="1"/>
    <col min="13336" max="13336" width="0" style="13" hidden="1" customWidth="1"/>
    <col min="13337" max="13337" width="16.5703125" style="13" customWidth="1"/>
    <col min="13338" max="13571" width="9.140625" style="13"/>
    <col min="13572" max="13572" width="6.140625" style="13" customWidth="1"/>
    <col min="13573" max="13573" width="29.42578125" style="13" customWidth="1"/>
    <col min="13574" max="13574" width="19.140625" style="13" customWidth="1"/>
    <col min="13575" max="13575" width="10.140625" style="13" customWidth="1"/>
    <col min="13576" max="13576" width="10.7109375" style="13" customWidth="1"/>
    <col min="13577" max="13577" width="0" style="13" hidden="1" customWidth="1"/>
    <col min="13578" max="13578" width="11.5703125" style="13" customWidth="1"/>
    <col min="13579" max="13579" width="11.7109375" style="13" customWidth="1"/>
    <col min="13580" max="13580" width="11.5703125" style="13" customWidth="1"/>
    <col min="13581" max="13582" width="11.7109375" style="13" customWidth="1"/>
    <col min="13583" max="13583" width="11.5703125" style="13" customWidth="1"/>
    <col min="13584" max="13588" width="0" style="13" hidden="1" customWidth="1"/>
    <col min="13589" max="13589" width="11.7109375" style="13" customWidth="1"/>
    <col min="13590" max="13590" width="11.85546875" style="13" customWidth="1"/>
    <col min="13591" max="13591" width="9.5703125" style="13" customWidth="1"/>
    <col min="13592" max="13592" width="0" style="13" hidden="1" customWidth="1"/>
    <col min="13593" max="13593" width="16.5703125" style="13" customWidth="1"/>
    <col min="13594" max="13827" width="9.140625" style="13"/>
    <col min="13828" max="13828" width="6.140625" style="13" customWidth="1"/>
    <col min="13829" max="13829" width="29.42578125" style="13" customWidth="1"/>
    <col min="13830" max="13830" width="19.140625" style="13" customWidth="1"/>
    <col min="13831" max="13831" width="10.140625" style="13" customWidth="1"/>
    <col min="13832" max="13832" width="10.7109375" style="13" customWidth="1"/>
    <col min="13833" max="13833" width="0" style="13" hidden="1" customWidth="1"/>
    <col min="13834" max="13834" width="11.5703125" style="13" customWidth="1"/>
    <col min="13835" max="13835" width="11.7109375" style="13" customWidth="1"/>
    <col min="13836" max="13836" width="11.5703125" style="13" customWidth="1"/>
    <col min="13837" max="13838" width="11.7109375" style="13" customWidth="1"/>
    <col min="13839" max="13839" width="11.5703125" style="13" customWidth="1"/>
    <col min="13840" max="13844" width="0" style="13" hidden="1" customWidth="1"/>
    <col min="13845" max="13845" width="11.7109375" style="13" customWidth="1"/>
    <col min="13846" max="13846" width="11.85546875" style="13" customWidth="1"/>
    <col min="13847" max="13847" width="9.5703125" style="13" customWidth="1"/>
    <col min="13848" max="13848" width="0" style="13" hidden="1" customWidth="1"/>
    <col min="13849" max="13849" width="16.5703125" style="13" customWidth="1"/>
    <col min="13850" max="14083" width="9.140625" style="13"/>
    <col min="14084" max="14084" width="6.140625" style="13" customWidth="1"/>
    <col min="14085" max="14085" width="29.42578125" style="13" customWidth="1"/>
    <col min="14086" max="14086" width="19.140625" style="13" customWidth="1"/>
    <col min="14087" max="14087" width="10.140625" style="13" customWidth="1"/>
    <col min="14088" max="14088" width="10.7109375" style="13" customWidth="1"/>
    <col min="14089" max="14089" width="0" style="13" hidden="1" customWidth="1"/>
    <col min="14090" max="14090" width="11.5703125" style="13" customWidth="1"/>
    <col min="14091" max="14091" width="11.7109375" style="13" customWidth="1"/>
    <col min="14092" max="14092" width="11.5703125" style="13" customWidth="1"/>
    <col min="14093" max="14094" width="11.7109375" style="13" customWidth="1"/>
    <col min="14095" max="14095" width="11.5703125" style="13" customWidth="1"/>
    <col min="14096" max="14100" width="0" style="13" hidden="1" customWidth="1"/>
    <col min="14101" max="14101" width="11.7109375" style="13" customWidth="1"/>
    <col min="14102" max="14102" width="11.85546875" style="13" customWidth="1"/>
    <col min="14103" max="14103" width="9.5703125" style="13" customWidth="1"/>
    <col min="14104" max="14104" width="0" style="13" hidden="1" customWidth="1"/>
    <col min="14105" max="14105" width="16.5703125" style="13" customWidth="1"/>
    <col min="14106" max="14339" width="9.140625" style="13"/>
    <col min="14340" max="14340" width="6.140625" style="13" customWidth="1"/>
    <col min="14341" max="14341" width="29.42578125" style="13" customWidth="1"/>
    <col min="14342" max="14342" width="19.140625" style="13" customWidth="1"/>
    <col min="14343" max="14343" width="10.140625" style="13" customWidth="1"/>
    <col min="14344" max="14344" width="10.7109375" style="13" customWidth="1"/>
    <col min="14345" max="14345" width="0" style="13" hidden="1" customWidth="1"/>
    <col min="14346" max="14346" width="11.5703125" style="13" customWidth="1"/>
    <col min="14347" max="14347" width="11.7109375" style="13" customWidth="1"/>
    <col min="14348" max="14348" width="11.5703125" style="13" customWidth="1"/>
    <col min="14349" max="14350" width="11.7109375" style="13" customWidth="1"/>
    <col min="14351" max="14351" width="11.5703125" style="13" customWidth="1"/>
    <col min="14352" max="14356" width="0" style="13" hidden="1" customWidth="1"/>
    <col min="14357" max="14357" width="11.7109375" style="13" customWidth="1"/>
    <col min="14358" max="14358" width="11.85546875" style="13" customWidth="1"/>
    <col min="14359" max="14359" width="9.5703125" style="13" customWidth="1"/>
    <col min="14360" max="14360" width="0" style="13" hidden="1" customWidth="1"/>
    <col min="14361" max="14361" width="16.5703125" style="13" customWidth="1"/>
    <col min="14362" max="14595" width="9.140625" style="13"/>
    <col min="14596" max="14596" width="6.140625" style="13" customWidth="1"/>
    <col min="14597" max="14597" width="29.42578125" style="13" customWidth="1"/>
    <col min="14598" max="14598" width="19.140625" style="13" customWidth="1"/>
    <col min="14599" max="14599" width="10.140625" style="13" customWidth="1"/>
    <col min="14600" max="14600" width="10.7109375" style="13" customWidth="1"/>
    <col min="14601" max="14601" width="0" style="13" hidden="1" customWidth="1"/>
    <col min="14602" max="14602" width="11.5703125" style="13" customWidth="1"/>
    <col min="14603" max="14603" width="11.7109375" style="13" customWidth="1"/>
    <col min="14604" max="14604" width="11.5703125" style="13" customWidth="1"/>
    <col min="14605" max="14606" width="11.7109375" style="13" customWidth="1"/>
    <col min="14607" max="14607" width="11.5703125" style="13" customWidth="1"/>
    <col min="14608" max="14612" width="0" style="13" hidden="1" customWidth="1"/>
    <col min="14613" max="14613" width="11.7109375" style="13" customWidth="1"/>
    <col min="14614" max="14614" width="11.85546875" style="13" customWidth="1"/>
    <col min="14615" max="14615" width="9.5703125" style="13" customWidth="1"/>
    <col min="14616" max="14616" width="0" style="13" hidden="1" customWidth="1"/>
    <col min="14617" max="14617" width="16.5703125" style="13" customWidth="1"/>
    <col min="14618" max="14851" width="9.140625" style="13"/>
    <col min="14852" max="14852" width="6.140625" style="13" customWidth="1"/>
    <col min="14853" max="14853" width="29.42578125" style="13" customWidth="1"/>
    <col min="14854" max="14854" width="19.140625" style="13" customWidth="1"/>
    <col min="14855" max="14855" width="10.140625" style="13" customWidth="1"/>
    <col min="14856" max="14856" width="10.7109375" style="13" customWidth="1"/>
    <col min="14857" max="14857" width="0" style="13" hidden="1" customWidth="1"/>
    <col min="14858" max="14858" width="11.5703125" style="13" customWidth="1"/>
    <col min="14859" max="14859" width="11.7109375" style="13" customWidth="1"/>
    <col min="14860" max="14860" width="11.5703125" style="13" customWidth="1"/>
    <col min="14861" max="14862" width="11.7109375" style="13" customWidth="1"/>
    <col min="14863" max="14863" width="11.5703125" style="13" customWidth="1"/>
    <col min="14864" max="14868" width="0" style="13" hidden="1" customWidth="1"/>
    <col min="14869" max="14869" width="11.7109375" style="13" customWidth="1"/>
    <col min="14870" max="14870" width="11.85546875" style="13" customWidth="1"/>
    <col min="14871" max="14871" width="9.5703125" style="13" customWidth="1"/>
    <col min="14872" max="14872" width="0" style="13" hidden="1" customWidth="1"/>
    <col min="14873" max="14873" width="16.5703125" style="13" customWidth="1"/>
    <col min="14874" max="15107" width="9.140625" style="13"/>
    <col min="15108" max="15108" width="6.140625" style="13" customWidth="1"/>
    <col min="15109" max="15109" width="29.42578125" style="13" customWidth="1"/>
    <col min="15110" max="15110" width="19.140625" style="13" customWidth="1"/>
    <col min="15111" max="15111" width="10.140625" style="13" customWidth="1"/>
    <col min="15112" max="15112" width="10.7109375" style="13" customWidth="1"/>
    <col min="15113" max="15113" width="0" style="13" hidden="1" customWidth="1"/>
    <col min="15114" max="15114" width="11.5703125" style="13" customWidth="1"/>
    <col min="15115" max="15115" width="11.7109375" style="13" customWidth="1"/>
    <col min="15116" max="15116" width="11.5703125" style="13" customWidth="1"/>
    <col min="15117" max="15118" width="11.7109375" style="13" customWidth="1"/>
    <col min="15119" max="15119" width="11.5703125" style="13" customWidth="1"/>
    <col min="15120" max="15124" width="0" style="13" hidden="1" customWidth="1"/>
    <col min="15125" max="15125" width="11.7109375" style="13" customWidth="1"/>
    <col min="15126" max="15126" width="11.85546875" style="13" customWidth="1"/>
    <col min="15127" max="15127" width="9.5703125" style="13" customWidth="1"/>
    <col min="15128" max="15128" width="0" style="13" hidden="1" customWidth="1"/>
    <col min="15129" max="15129" width="16.5703125" style="13" customWidth="1"/>
    <col min="15130" max="15363" width="9.140625" style="13"/>
    <col min="15364" max="15364" width="6.140625" style="13" customWidth="1"/>
    <col min="15365" max="15365" width="29.42578125" style="13" customWidth="1"/>
    <col min="15366" max="15366" width="19.140625" style="13" customWidth="1"/>
    <col min="15367" max="15367" width="10.140625" style="13" customWidth="1"/>
    <col min="15368" max="15368" width="10.7109375" style="13" customWidth="1"/>
    <col min="15369" max="15369" width="0" style="13" hidden="1" customWidth="1"/>
    <col min="15370" max="15370" width="11.5703125" style="13" customWidth="1"/>
    <col min="15371" max="15371" width="11.7109375" style="13" customWidth="1"/>
    <col min="15372" max="15372" width="11.5703125" style="13" customWidth="1"/>
    <col min="15373" max="15374" width="11.7109375" style="13" customWidth="1"/>
    <col min="15375" max="15375" width="11.5703125" style="13" customWidth="1"/>
    <col min="15376" max="15380" width="0" style="13" hidden="1" customWidth="1"/>
    <col min="15381" max="15381" width="11.7109375" style="13" customWidth="1"/>
    <col min="15382" max="15382" width="11.85546875" style="13" customWidth="1"/>
    <col min="15383" max="15383" width="9.5703125" style="13" customWidth="1"/>
    <col min="15384" max="15384" width="0" style="13" hidden="1" customWidth="1"/>
    <col min="15385" max="15385" width="16.5703125" style="13" customWidth="1"/>
    <col min="15386" max="15619" width="9.140625" style="13"/>
    <col min="15620" max="15620" width="6.140625" style="13" customWidth="1"/>
    <col min="15621" max="15621" width="29.42578125" style="13" customWidth="1"/>
    <col min="15622" max="15622" width="19.140625" style="13" customWidth="1"/>
    <col min="15623" max="15623" width="10.140625" style="13" customWidth="1"/>
    <col min="15624" max="15624" width="10.7109375" style="13" customWidth="1"/>
    <col min="15625" max="15625" width="0" style="13" hidden="1" customWidth="1"/>
    <col min="15626" max="15626" width="11.5703125" style="13" customWidth="1"/>
    <col min="15627" max="15627" width="11.7109375" style="13" customWidth="1"/>
    <col min="15628" max="15628" width="11.5703125" style="13" customWidth="1"/>
    <col min="15629" max="15630" width="11.7109375" style="13" customWidth="1"/>
    <col min="15631" max="15631" width="11.5703125" style="13" customWidth="1"/>
    <col min="15632" max="15636" width="0" style="13" hidden="1" customWidth="1"/>
    <col min="15637" max="15637" width="11.7109375" style="13" customWidth="1"/>
    <col min="15638" max="15638" width="11.85546875" style="13" customWidth="1"/>
    <col min="15639" max="15639" width="9.5703125" style="13" customWidth="1"/>
    <col min="15640" max="15640" width="0" style="13" hidden="1" customWidth="1"/>
    <col min="15641" max="15641" width="16.5703125" style="13" customWidth="1"/>
    <col min="15642" max="15875" width="9.140625" style="13"/>
    <col min="15876" max="15876" width="6.140625" style="13" customWidth="1"/>
    <col min="15877" max="15877" width="29.42578125" style="13" customWidth="1"/>
    <col min="15878" max="15878" width="19.140625" style="13" customWidth="1"/>
    <col min="15879" max="15879" width="10.140625" style="13" customWidth="1"/>
    <col min="15880" max="15880" width="10.7109375" style="13" customWidth="1"/>
    <col min="15881" max="15881" width="0" style="13" hidden="1" customWidth="1"/>
    <col min="15882" max="15882" width="11.5703125" style="13" customWidth="1"/>
    <col min="15883" max="15883" width="11.7109375" style="13" customWidth="1"/>
    <col min="15884" max="15884" width="11.5703125" style="13" customWidth="1"/>
    <col min="15885" max="15886" width="11.7109375" style="13" customWidth="1"/>
    <col min="15887" max="15887" width="11.5703125" style="13" customWidth="1"/>
    <col min="15888" max="15892" width="0" style="13" hidden="1" customWidth="1"/>
    <col min="15893" max="15893" width="11.7109375" style="13" customWidth="1"/>
    <col min="15894" max="15894" width="11.85546875" style="13" customWidth="1"/>
    <col min="15895" max="15895" width="9.5703125" style="13" customWidth="1"/>
    <col min="15896" max="15896" width="0" style="13" hidden="1" customWidth="1"/>
    <col min="15897" max="15897" width="16.5703125" style="13" customWidth="1"/>
    <col min="15898" max="16131" width="9.140625" style="13"/>
    <col min="16132" max="16132" width="6.140625" style="13" customWidth="1"/>
    <col min="16133" max="16133" width="29.42578125" style="13" customWidth="1"/>
    <col min="16134" max="16134" width="19.140625" style="13" customWidth="1"/>
    <col min="16135" max="16135" width="10.140625" style="13" customWidth="1"/>
    <col min="16136" max="16136" width="10.7109375" style="13" customWidth="1"/>
    <col min="16137" max="16137" width="0" style="13" hidden="1" customWidth="1"/>
    <col min="16138" max="16138" width="11.5703125" style="13" customWidth="1"/>
    <col min="16139" max="16139" width="11.7109375" style="13" customWidth="1"/>
    <col min="16140" max="16140" width="11.5703125" style="13" customWidth="1"/>
    <col min="16141" max="16142" width="11.7109375" style="13" customWidth="1"/>
    <col min="16143" max="16143" width="11.5703125" style="13" customWidth="1"/>
    <col min="16144" max="16148" width="0" style="13" hidden="1" customWidth="1"/>
    <col min="16149" max="16149" width="11.7109375" style="13" customWidth="1"/>
    <col min="16150" max="16150" width="11.85546875" style="13" customWidth="1"/>
    <col min="16151" max="16151" width="9.5703125" style="13" customWidth="1"/>
    <col min="16152" max="16152" width="0" style="13" hidden="1" customWidth="1"/>
    <col min="16153" max="16153" width="16.5703125" style="13" customWidth="1"/>
    <col min="16154" max="16384" width="9.140625" style="13"/>
  </cols>
  <sheetData>
    <row r="1" spans="1:30" s="22" customFormat="1" ht="20.25" x14ac:dyDescent="0.3">
      <c r="A1" s="51" t="s">
        <v>58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s="22" customFormat="1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7" customFormat="1" ht="24" customHeight="1" thickBot="1" x14ac:dyDescent="0.25">
      <c r="A3" s="26"/>
      <c r="B3" s="26"/>
      <c r="C3" s="26"/>
      <c r="D3" s="84" t="s">
        <v>54</v>
      </c>
      <c r="E3" s="85">
        <f>COUNTIF(LISTA_5[E],"&gt;0")</f>
        <v>0</v>
      </c>
      <c r="F3" s="85">
        <f>SUM(LISTA_5[F])</f>
        <v>0</v>
      </c>
      <c r="G3" s="85">
        <f>SUM(LISTA_5[G])</f>
        <v>0</v>
      </c>
      <c r="H3" s="85">
        <f>SUM(LISTA_5[H])</f>
        <v>0</v>
      </c>
      <c r="I3" s="85">
        <f>SUM(LISTA_5[I])</f>
        <v>0</v>
      </c>
      <c r="J3" s="85">
        <f>SUM(LISTA_5[J])</f>
        <v>0</v>
      </c>
      <c r="K3" s="85">
        <f>SUM(LISTA_5[K])</f>
        <v>0</v>
      </c>
      <c r="L3" s="85">
        <f>SUM(LISTA_5[L])</f>
        <v>0</v>
      </c>
      <c r="M3" s="85">
        <f>SUM(LISTA_5[M])</f>
        <v>0</v>
      </c>
      <c r="N3" s="85">
        <f>SUM(LISTA_5[N])</f>
        <v>0</v>
      </c>
      <c r="O3" s="85">
        <f>SUM(LISTA_5[O])</f>
        <v>0</v>
      </c>
      <c r="P3" s="85">
        <f>SUM(LISTA_5[P])</f>
        <v>0</v>
      </c>
      <c r="Q3" s="85">
        <f>SUM(LISTA_5[Q])</f>
        <v>0</v>
      </c>
      <c r="R3" s="85">
        <f>SUM(LISTA_5[R])</f>
        <v>0</v>
      </c>
      <c r="S3" s="85">
        <f>SUM(LISTA_5[S])</f>
        <v>0</v>
      </c>
      <c r="T3" s="85">
        <f>SUM(LISTA_5[T])</f>
        <v>0</v>
      </c>
      <c r="U3" s="85">
        <f>SUM(LISTA_5[U])</f>
        <v>0</v>
      </c>
      <c r="V3" s="85">
        <f>SUM(LISTA_5[V])</f>
        <v>0</v>
      </c>
      <c r="W3" s="85">
        <f>SUM(LISTA_5[W])</f>
        <v>0</v>
      </c>
      <c r="X3" s="85">
        <f>SUM(LISTA_5[X])</f>
        <v>0</v>
      </c>
      <c r="Y3" s="85">
        <f>SUM(LISTA_5[Y])</f>
        <v>0</v>
      </c>
      <c r="Z3" s="85">
        <f>SUM(LISTA_5[Z])</f>
        <v>0</v>
      </c>
      <c r="AA3" s="85">
        <f>SUM(LISTA_5[AA])</f>
        <v>0</v>
      </c>
      <c r="AB3" s="85">
        <f>SUM(LISTA_5[AB])</f>
        <v>0</v>
      </c>
      <c r="AC3" s="85">
        <f>SUM(LISTA_5[AC])</f>
        <v>0</v>
      </c>
      <c r="AD3" s="85">
        <f>SUM(LISTA_5[AD])</f>
        <v>0</v>
      </c>
    </row>
    <row r="4" spans="1:30" s="27" customFormat="1" ht="33.75" customHeight="1" thickBot="1" x14ac:dyDescent="0.25">
      <c r="A4" s="52" t="s">
        <v>1</v>
      </c>
      <c r="B4" s="54" t="s">
        <v>2</v>
      </c>
      <c r="C4" s="56" t="s">
        <v>3</v>
      </c>
      <c r="D4" s="58" t="s">
        <v>4</v>
      </c>
      <c r="E4" s="61" t="s">
        <v>5</v>
      </c>
      <c r="F4" s="64" t="s">
        <v>6</v>
      </c>
      <c r="G4" s="67" t="s">
        <v>7</v>
      </c>
      <c r="H4" s="68"/>
      <c r="I4" s="68"/>
      <c r="J4" s="68"/>
      <c r="K4" s="68"/>
      <c r="L4" s="68"/>
      <c r="M4" s="69"/>
      <c r="N4" s="67" t="s">
        <v>8</v>
      </c>
      <c r="O4" s="68"/>
      <c r="P4" s="68"/>
      <c r="Q4" s="68"/>
      <c r="R4" s="69"/>
      <c r="S4" s="67" t="s">
        <v>9</v>
      </c>
      <c r="T4" s="68"/>
      <c r="U4" s="68"/>
      <c r="V4" s="68"/>
      <c r="W4" s="68"/>
      <c r="X4" s="69"/>
      <c r="Y4" s="70" t="s">
        <v>10</v>
      </c>
      <c r="Z4" s="71"/>
      <c r="AA4" s="72"/>
      <c r="AB4" s="67" t="s">
        <v>11</v>
      </c>
      <c r="AC4" s="69"/>
      <c r="AD4" s="73" t="s">
        <v>12</v>
      </c>
    </row>
    <row r="5" spans="1:30" s="27" customFormat="1" ht="16.5" thickBot="1" x14ac:dyDescent="0.25">
      <c r="A5" s="53"/>
      <c r="B5" s="55"/>
      <c r="C5" s="57"/>
      <c r="D5" s="59"/>
      <c r="E5" s="62"/>
      <c r="F5" s="65"/>
      <c r="G5" s="1">
        <v>150</v>
      </c>
      <c r="H5" s="2">
        <v>113</v>
      </c>
      <c r="I5" s="1">
        <v>75</v>
      </c>
      <c r="J5" s="1">
        <v>75</v>
      </c>
      <c r="K5" s="1">
        <v>38</v>
      </c>
      <c r="L5" s="3">
        <v>38</v>
      </c>
      <c r="M5" s="3">
        <v>38</v>
      </c>
      <c r="N5" s="3">
        <v>220</v>
      </c>
      <c r="O5" s="3">
        <v>165</v>
      </c>
      <c r="P5" s="3">
        <v>145</v>
      </c>
      <c r="Q5" s="1">
        <v>110</v>
      </c>
      <c r="R5" s="1">
        <v>55</v>
      </c>
      <c r="S5" s="1">
        <v>60</v>
      </c>
      <c r="T5" s="1">
        <v>45</v>
      </c>
      <c r="U5" s="1">
        <v>40</v>
      </c>
      <c r="V5" s="1">
        <v>30</v>
      </c>
      <c r="W5" s="4">
        <v>15</v>
      </c>
      <c r="X5" s="64" t="s">
        <v>13</v>
      </c>
      <c r="Y5" s="5">
        <v>30</v>
      </c>
      <c r="Z5" s="6">
        <v>15</v>
      </c>
      <c r="AA5" s="6">
        <v>15</v>
      </c>
      <c r="AB5" s="1">
        <v>10</v>
      </c>
      <c r="AC5" s="77" t="s">
        <v>14</v>
      </c>
      <c r="AD5" s="74"/>
    </row>
    <row r="6" spans="1:30" s="27" customFormat="1" ht="96" customHeight="1" thickBot="1" x14ac:dyDescent="0.25">
      <c r="A6" s="53"/>
      <c r="B6" s="55"/>
      <c r="C6" s="57"/>
      <c r="D6" s="60"/>
      <c r="E6" s="63"/>
      <c r="F6" s="66"/>
      <c r="G6" s="7" t="s">
        <v>15</v>
      </c>
      <c r="H6" s="8" t="s">
        <v>16</v>
      </c>
      <c r="I6" s="8" t="s">
        <v>17</v>
      </c>
      <c r="J6" s="8" t="s">
        <v>18</v>
      </c>
      <c r="K6" s="9" t="s">
        <v>19</v>
      </c>
      <c r="L6" s="10" t="s">
        <v>20</v>
      </c>
      <c r="M6" s="8" t="s">
        <v>21</v>
      </c>
      <c r="N6" s="10" t="s">
        <v>15</v>
      </c>
      <c r="O6" s="39" t="s">
        <v>85</v>
      </c>
      <c r="P6" s="40" t="s">
        <v>86</v>
      </c>
      <c r="Q6" s="39" t="s">
        <v>87</v>
      </c>
      <c r="R6" s="40" t="s">
        <v>88</v>
      </c>
      <c r="S6" s="10" t="s">
        <v>15</v>
      </c>
      <c r="T6" s="39" t="s">
        <v>85</v>
      </c>
      <c r="U6" s="40" t="s">
        <v>86</v>
      </c>
      <c r="V6" s="39" t="s">
        <v>87</v>
      </c>
      <c r="W6" s="40" t="s">
        <v>88</v>
      </c>
      <c r="X6" s="76"/>
      <c r="Y6" s="8" t="s">
        <v>22</v>
      </c>
      <c r="Z6" s="28" t="s">
        <v>23</v>
      </c>
      <c r="AA6" s="28" t="s">
        <v>82</v>
      </c>
      <c r="AB6" s="11" t="s">
        <v>24</v>
      </c>
      <c r="AC6" s="78"/>
      <c r="AD6" s="75"/>
    </row>
    <row r="7" spans="1:30" s="14" customFormat="1" ht="13.5" customHeight="1" x14ac:dyDescent="0.2">
      <c r="A7" s="15" t="s">
        <v>25</v>
      </c>
      <c r="B7" s="16" t="s">
        <v>26</v>
      </c>
      <c r="C7" s="17" t="s">
        <v>27</v>
      </c>
      <c r="D7" s="17" t="s">
        <v>28</v>
      </c>
      <c r="E7" s="18" t="s">
        <v>29</v>
      </c>
      <c r="F7" s="18" t="s">
        <v>30</v>
      </c>
      <c r="G7" s="18" t="s">
        <v>31</v>
      </c>
      <c r="H7" s="18" t="s">
        <v>32</v>
      </c>
      <c r="I7" s="18" t="s">
        <v>33</v>
      </c>
      <c r="J7" s="18" t="s">
        <v>34</v>
      </c>
      <c r="K7" s="18" t="s">
        <v>35</v>
      </c>
      <c r="L7" s="18" t="s">
        <v>36</v>
      </c>
      <c r="M7" s="18" t="s">
        <v>37</v>
      </c>
      <c r="N7" s="18" t="s">
        <v>38</v>
      </c>
      <c r="O7" s="18" t="s">
        <v>39</v>
      </c>
      <c r="P7" s="18" t="s">
        <v>40</v>
      </c>
      <c r="Q7" s="18" t="s">
        <v>41</v>
      </c>
      <c r="R7" s="18" t="s">
        <v>42</v>
      </c>
      <c r="S7" s="18" t="s">
        <v>43</v>
      </c>
      <c r="T7" s="18" t="s">
        <v>44</v>
      </c>
      <c r="U7" s="18" t="s">
        <v>45</v>
      </c>
      <c r="V7" s="18" t="s">
        <v>46</v>
      </c>
      <c r="W7" s="18" t="s">
        <v>47</v>
      </c>
      <c r="X7" s="18" t="s">
        <v>48</v>
      </c>
      <c r="Y7" s="18" t="s">
        <v>49</v>
      </c>
      <c r="Z7" s="18" t="s">
        <v>50</v>
      </c>
      <c r="AA7" s="18" t="s">
        <v>51</v>
      </c>
      <c r="AB7" s="18" t="s">
        <v>52</v>
      </c>
      <c r="AC7" s="18" t="s">
        <v>53</v>
      </c>
      <c r="AD7" s="19" t="s">
        <v>83</v>
      </c>
    </row>
    <row r="8" spans="1:30" x14ac:dyDescent="0.2">
      <c r="A8" s="12">
        <v>1</v>
      </c>
      <c r="B8" s="46"/>
      <c r="C8" s="45"/>
      <c r="D8" s="47"/>
      <c r="E8" s="45"/>
      <c r="F8" s="42" t="str">
        <f>IF(SUM(LISTA_5[[#This Row],[N]:[R]])&gt;0,1,"")</f>
        <v/>
      </c>
      <c r="G8" s="42"/>
      <c r="H8" s="42"/>
      <c r="I8" s="42"/>
      <c r="J8" s="42"/>
      <c r="K8" s="42"/>
      <c r="L8" s="42"/>
      <c r="M8" s="42"/>
      <c r="N8" s="42"/>
      <c r="O8" s="43"/>
      <c r="P8" s="42"/>
      <c r="Q8" s="42"/>
      <c r="R8" s="42"/>
      <c r="S8" s="42"/>
      <c r="T8" s="42"/>
      <c r="U8" s="42"/>
      <c r="V8" s="42"/>
      <c r="W8" s="42"/>
      <c r="X8" s="42" t="str">
        <f>IF(SUM(LISTA_5[[#This Row],[S]:[W]])&gt;0,1,"")</f>
        <v/>
      </c>
      <c r="Y8" s="42"/>
      <c r="Z8" s="42"/>
      <c r="AA8" s="42"/>
      <c r="AB8" s="42"/>
      <c r="AC8" s="42"/>
      <c r="AD8" s="20">
        <f>(LISTA_5[[#This Row],[G]]*$G$5)+(LISTA_5[[#This Row],[H]]*$H$5)+(LISTA_5[[#This Row],[I]]*$I$5)+(LISTA_5[[#This Row],[J]]*$J$5)+(LISTA_5[[#This Row],[K]]*$K$5)+(LISTA_5[[#This Row],[L]]*$L$5)+(LISTA_5[[#This Row],[M]]*$M$5)+(LISTA_5[[#This Row],[N]]*$N$5)+(LISTA_5[[#This Row],[O]]*$O$5)+(LISTA_5[[#This Row],[P]]*$P$5)+(LISTA_5[[#This Row],[Q]]*$Q$5)+(LISTA_5[[#This Row],[R]]*$R$5)+(LISTA_5[[#This Row],[S]]*$S$5)+(LISTA_5[[#This Row],[T]]*$T$5)+(LISTA_5[[#This Row],[U]]*$U$5)+(LISTA_5[[#This Row],[V]]*$V$5)+(LISTA_5[[#This Row],[W]]*$W$5)+(LISTA_5[[#This Row],[Y]]*$Y$5)+(LISTA_5[[#This Row],[Z]]*$Z$5)+(LISTA_5[[#This Row],[AA]]*$AA$5)+(LISTA_5[[#This Row],[AB]]*$AB$5)</f>
        <v>0</v>
      </c>
    </row>
    <row r="9" spans="1:30" x14ac:dyDescent="0.2">
      <c r="A9" s="12">
        <v>2</v>
      </c>
      <c r="B9" s="46"/>
      <c r="C9" s="45"/>
      <c r="D9" s="45"/>
      <c r="E9" s="45"/>
      <c r="F9" s="42" t="str">
        <f>IF(SUM(LISTA_5[[#This Row],[N]:[R]])&gt;0,1,"")</f>
        <v/>
      </c>
      <c r="G9" s="42"/>
      <c r="H9" s="42"/>
      <c r="I9" s="42"/>
      <c r="J9" s="42"/>
      <c r="K9" s="42"/>
      <c r="L9" s="42"/>
      <c r="M9" s="42"/>
      <c r="N9" s="42"/>
      <c r="O9" s="43"/>
      <c r="P9" s="42"/>
      <c r="Q9" s="42"/>
      <c r="R9" s="42"/>
      <c r="S9" s="42"/>
      <c r="T9" s="42"/>
      <c r="U9" s="42"/>
      <c r="V9" s="42"/>
      <c r="W9" s="42"/>
      <c r="X9" s="42" t="str">
        <f>IF(SUM(LISTA_5[[#This Row],[S]:[W]])&gt;0,1,"")</f>
        <v/>
      </c>
      <c r="Y9" s="42"/>
      <c r="Z9" s="42"/>
      <c r="AA9" s="42"/>
      <c r="AB9" s="42"/>
      <c r="AC9" s="42"/>
      <c r="AD9" s="21">
        <f>(LISTA_5[[#This Row],[G]]*$G$5)+(LISTA_5[[#This Row],[H]]*$H$5)+(LISTA_5[[#This Row],[I]]*$I$5)+(LISTA_5[[#This Row],[J]]*$J$5)+(LISTA_5[[#This Row],[K]]*$K$5)+(LISTA_5[[#This Row],[L]]*$L$5)+(LISTA_5[[#This Row],[M]]*$M$5)+(LISTA_5[[#This Row],[N]]*$N$5)+(LISTA_5[[#This Row],[O]]*$O$5)+(LISTA_5[[#This Row],[P]]*$P$5)+(LISTA_5[[#This Row],[Q]]*$Q$5)+(LISTA_5[[#This Row],[R]]*$R$5)+(LISTA_5[[#This Row],[S]]*$S$5)+(LISTA_5[[#This Row],[T]]*$T$5)+(LISTA_5[[#This Row],[U]]*$U$5)+(LISTA_5[[#This Row],[V]]*$V$5)+(LISTA_5[[#This Row],[W]]*$W$5)+(LISTA_5[[#This Row],[Y]]*$Y$5)+(LISTA_5[[#This Row],[Z]]*$Z$5)+(LISTA_5[[#This Row],[AA]]*$AA$5)+(LISTA_5[[#This Row],[AB]]*$AB$5)</f>
        <v>0</v>
      </c>
    </row>
    <row r="10" spans="1:30" x14ac:dyDescent="0.2">
      <c r="A10" s="12">
        <v>3</v>
      </c>
      <c r="B10" s="46"/>
      <c r="C10" s="45"/>
      <c r="D10" s="45"/>
      <c r="E10" s="45"/>
      <c r="F10" s="42" t="str">
        <f>IF(SUM(LISTA_5[[#This Row],[N]:[R]])&gt;0,1,"")</f>
        <v/>
      </c>
      <c r="G10" s="42"/>
      <c r="H10" s="42"/>
      <c r="I10" s="42"/>
      <c r="J10" s="42"/>
      <c r="K10" s="42"/>
      <c r="L10" s="42"/>
      <c r="M10" s="42"/>
      <c r="N10" s="42"/>
      <c r="O10" s="43"/>
      <c r="P10" s="42"/>
      <c r="Q10" s="42"/>
      <c r="R10" s="42"/>
      <c r="S10" s="42"/>
      <c r="T10" s="42"/>
      <c r="U10" s="42"/>
      <c r="V10" s="42"/>
      <c r="W10" s="42"/>
      <c r="X10" s="42" t="str">
        <f>IF(SUM(LISTA_5[[#This Row],[S]:[W]])&gt;0,1,"")</f>
        <v/>
      </c>
      <c r="Y10" s="42"/>
      <c r="Z10" s="42"/>
      <c r="AA10" s="42"/>
      <c r="AB10" s="42"/>
      <c r="AC10" s="42"/>
      <c r="AD10" s="21">
        <f>(LISTA_5[[#This Row],[G]]*$G$5)+(LISTA_5[[#This Row],[H]]*$H$5)+(LISTA_5[[#This Row],[I]]*$I$5)+(LISTA_5[[#This Row],[J]]*$J$5)+(LISTA_5[[#This Row],[K]]*$K$5)+(LISTA_5[[#This Row],[L]]*$L$5)+(LISTA_5[[#This Row],[M]]*$M$5)+(LISTA_5[[#This Row],[N]]*$N$5)+(LISTA_5[[#This Row],[O]]*$O$5)+(LISTA_5[[#This Row],[P]]*$P$5)+(LISTA_5[[#This Row],[Q]]*$Q$5)+(LISTA_5[[#This Row],[R]]*$R$5)+(LISTA_5[[#This Row],[S]]*$S$5)+(LISTA_5[[#This Row],[T]]*$T$5)+(LISTA_5[[#This Row],[U]]*$U$5)+(LISTA_5[[#This Row],[V]]*$V$5)+(LISTA_5[[#This Row],[W]]*$W$5)+(LISTA_5[[#This Row],[Y]]*$Y$5)+(LISTA_5[[#This Row],[Z]]*$Z$5)+(LISTA_5[[#This Row],[AA]]*$AA$5)+(LISTA_5[[#This Row],[AB]]*$AB$5)</f>
        <v>0</v>
      </c>
    </row>
    <row r="15" spans="1:30" x14ac:dyDescent="0.2">
      <c r="M15" s="14"/>
    </row>
  </sheetData>
  <sheetProtection formatCells="0" formatColumns="0" formatRows="0" insertColumns="0" insertRows="0" insertHyperlinks="0" deleteColumns="0" deleteRows="0" sort="0" autoFilter="0" pivotTables="0"/>
  <mergeCells count="15">
    <mergeCell ref="A1:AD1"/>
    <mergeCell ref="A4:A6"/>
    <mergeCell ref="B4:B6"/>
    <mergeCell ref="C4:C6"/>
    <mergeCell ref="D4:D6"/>
    <mergeCell ref="E4:E6"/>
    <mergeCell ref="F4:F6"/>
    <mergeCell ref="G4:M4"/>
    <mergeCell ref="N4:R4"/>
    <mergeCell ref="S4:X4"/>
    <mergeCell ref="Y4:AA4"/>
    <mergeCell ref="AB4:AC4"/>
    <mergeCell ref="AD4:AD6"/>
    <mergeCell ref="X5:X6"/>
    <mergeCell ref="AC5:AC6"/>
  </mergeCells>
  <pageMargins left="0.23622047244094491" right="0.23622047244094491" top="0.74803149606299213" bottom="0.74803149606299213" header="0.31496062992125984" footer="0.31496062992125984"/>
  <pageSetup paperSize="9" scale="51" fitToHeight="50" orientation="landscape" r:id="rId1"/>
  <headerFooter>
    <oddFooter>&amp;RStrona &amp;P z &amp;N</oddFooter>
  </headerFooter>
  <rowBreaks count="1" manualBreakCount="1">
    <brk id="2" max="16383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5"/>
  <sheetViews>
    <sheetView topLeftCell="E1" zoomScale="90" zoomScaleNormal="90" workbookViewId="0">
      <pane ySplit="6" topLeftCell="A7" activePane="bottomLeft" state="frozen"/>
      <selection pane="bottomLeft" activeCell="E3" sqref="E3:AD3"/>
    </sheetView>
  </sheetViews>
  <sheetFormatPr defaultRowHeight="12.75" x14ac:dyDescent="0.2"/>
  <cols>
    <col min="1" max="1" width="4.7109375" style="13" bestFit="1" customWidth="1"/>
    <col min="2" max="2" width="9" style="13" customWidth="1"/>
    <col min="3" max="3" width="21.7109375" style="13" customWidth="1"/>
    <col min="4" max="4" width="38.5703125" style="13" customWidth="1"/>
    <col min="5" max="5" width="11.140625" style="13" customWidth="1"/>
    <col min="6" max="6" width="5.85546875" style="13" customWidth="1"/>
    <col min="7" max="22" width="7.7109375" style="13" customWidth="1"/>
    <col min="23" max="23" width="6.5703125" style="13" customWidth="1"/>
    <col min="24" max="24" width="8" style="13" customWidth="1"/>
    <col min="25" max="29" width="9.140625" style="13"/>
    <col min="30" max="30" width="11.5703125" style="13" customWidth="1"/>
    <col min="31" max="259" width="9.140625" style="13"/>
    <col min="260" max="260" width="6.140625" style="13" customWidth="1"/>
    <col min="261" max="261" width="29.42578125" style="13" customWidth="1"/>
    <col min="262" max="262" width="19.140625" style="13" customWidth="1"/>
    <col min="263" max="263" width="10.140625" style="13" customWidth="1"/>
    <col min="264" max="264" width="10.7109375" style="13" customWidth="1"/>
    <col min="265" max="265" width="0" style="13" hidden="1" customWidth="1"/>
    <col min="266" max="266" width="11.5703125" style="13" customWidth="1"/>
    <col min="267" max="267" width="11.7109375" style="13" customWidth="1"/>
    <col min="268" max="268" width="11.5703125" style="13" customWidth="1"/>
    <col min="269" max="270" width="11.7109375" style="13" customWidth="1"/>
    <col min="271" max="271" width="11.5703125" style="13" customWidth="1"/>
    <col min="272" max="276" width="0" style="13" hidden="1" customWidth="1"/>
    <col min="277" max="277" width="11.7109375" style="13" customWidth="1"/>
    <col min="278" max="278" width="11.85546875" style="13" customWidth="1"/>
    <col min="279" max="279" width="9.5703125" style="13" customWidth="1"/>
    <col min="280" max="280" width="0" style="13" hidden="1" customWidth="1"/>
    <col min="281" max="281" width="16.5703125" style="13" customWidth="1"/>
    <col min="282" max="515" width="9.140625" style="13"/>
    <col min="516" max="516" width="6.140625" style="13" customWidth="1"/>
    <col min="517" max="517" width="29.42578125" style="13" customWidth="1"/>
    <col min="518" max="518" width="19.140625" style="13" customWidth="1"/>
    <col min="519" max="519" width="10.140625" style="13" customWidth="1"/>
    <col min="520" max="520" width="10.7109375" style="13" customWidth="1"/>
    <col min="521" max="521" width="0" style="13" hidden="1" customWidth="1"/>
    <col min="522" max="522" width="11.5703125" style="13" customWidth="1"/>
    <col min="523" max="523" width="11.7109375" style="13" customWidth="1"/>
    <col min="524" max="524" width="11.5703125" style="13" customWidth="1"/>
    <col min="525" max="526" width="11.7109375" style="13" customWidth="1"/>
    <col min="527" max="527" width="11.5703125" style="13" customWidth="1"/>
    <col min="528" max="532" width="0" style="13" hidden="1" customWidth="1"/>
    <col min="533" max="533" width="11.7109375" style="13" customWidth="1"/>
    <col min="534" max="534" width="11.85546875" style="13" customWidth="1"/>
    <col min="535" max="535" width="9.5703125" style="13" customWidth="1"/>
    <col min="536" max="536" width="0" style="13" hidden="1" customWidth="1"/>
    <col min="537" max="537" width="16.5703125" style="13" customWidth="1"/>
    <col min="538" max="771" width="9.140625" style="13"/>
    <col min="772" max="772" width="6.140625" style="13" customWidth="1"/>
    <col min="773" max="773" width="29.42578125" style="13" customWidth="1"/>
    <col min="774" max="774" width="19.140625" style="13" customWidth="1"/>
    <col min="775" max="775" width="10.140625" style="13" customWidth="1"/>
    <col min="776" max="776" width="10.7109375" style="13" customWidth="1"/>
    <col min="777" max="777" width="0" style="13" hidden="1" customWidth="1"/>
    <col min="778" max="778" width="11.5703125" style="13" customWidth="1"/>
    <col min="779" max="779" width="11.7109375" style="13" customWidth="1"/>
    <col min="780" max="780" width="11.5703125" style="13" customWidth="1"/>
    <col min="781" max="782" width="11.7109375" style="13" customWidth="1"/>
    <col min="783" max="783" width="11.5703125" style="13" customWidth="1"/>
    <col min="784" max="788" width="0" style="13" hidden="1" customWidth="1"/>
    <col min="789" max="789" width="11.7109375" style="13" customWidth="1"/>
    <col min="790" max="790" width="11.85546875" style="13" customWidth="1"/>
    <col min="791" max="791" width="9.5703125" style="13" customWidth="1"/>
    <col min="792" max="792" width="0" style="13" hidden="1" customWidth="1"/>
    <col min="793" max="793" width="16.5703125" style="13" customWidth="1"/>
    <col min="794" max="1027" width="9.140625" style="13"/>
    <col min="1028" max="1028" width="6.140625" style="13" customWidth="1"/>
    <col min="1029" max="1029" width="29.42578125" style="13" customWidth="1"/>
    <col min="1030" max="1030" width="19.140625" style="13" customWidth="1"/>
    <col min="1031" max="1031" width="10.140625" style="13" customWidth="1"/>
    <col min="1032" max="1032" width="10.7109375" style="13" customWidth="1"/>
    <col min="1033" max="1033" width="0" style="13" hidden="1" customWidth="1"/>
    <col min="1034" max="1034" width="11.5703125" style="13" customWidth="1"/>
    <col min="1035" max="1035" width="11.7109375" style="13" customWidth="1"/>
    <col min="1036" max="1036" width="11.5703125" style="13" customWidth="1"/>
    <col min="1037" max="1038" width="11.7109375" style="13" customWidth="1"/>
    <col min="1039" max="1039" width="11.5703125" style="13" customWidth="1"/>
    <col min="1040" max="1044" width="0" style="13" hidden="1" customWidth="1"/>
    <col min="1045" max="1045" width="11.7109375" style="13" customWidth="1"/>
    <col min="1046" max="1046" width="11.85546875" style="13" customWidth="1"/>
    <col min="1047" max="1047" width="9.5703125" style="13" customWidth="1"/>
    <col min="1048" max="1048" width="0" style="13" hidden="1" customWidth="1"/>
    <col min="1049" max="1049" width="16.5703125" style="13" customWidth="1"/>
    <col min="1050" max="1283" width="9.140625" style="13"/>
    <col min="1284" max="1284" width="6.140625" style="13" customWidth="1"/>
    <col min="1285" max="1285" width="29.42578125" style="13" customWidth="1"/>
    <col min="1286" max="1286" width="19.140625" style="13" customWidth="1"/>
    <col min="1287" max="1287" width="10.140625" style="13" customWidth="1"/>
    <col min="1288" max="1288" width="10.7109375" style="13" customWidth="1"/>
    <col min="1289" max="1289" width="0" style="13" hidden="1" customWidth="1"/>
    <col min="1290" max="1290" width="11.5703125" style="13" customWidth="1"/>
    <col min="1291" max="1291" width="11.7109375" style="13" customWidth="1"/>
    <col min="1292" max="1292" width="11.5703125" style="13" customWidth="1"/>
    <col min="1293" max="1294" width="11.7109375" style="13" customWidth="1"/>
    <col min="1295" max="1295" width="11.5703125" style="13" customWidth="1"/>
    <col min="1296" max="1300" width="0" style="13" hidden="1" customWidth="1"/>
    <col min="1301" max="1301" width="11.7109375" style="13" customWidth="1"/>
    <col min="1302" max="1302" width="11.85546875" style="13" customWidth="1"/>
    <col min="1303" max="1303" width="9.5703125" style="13" customWidth="1"/>
    <col min="1304" max="1304" width="0" style="13" hidden="1" customWidth="1"/>
    <col min="1305" max="1305" width="16.5703125" style="13" customWidth="1"/>
    <col min="1306" max="1539" width="9.140625" style="13"/>
    <col min="1540" max="1540" width="6.140625" style="13" customWidth="1"/>
    <col min="1541" max="1541" width="29.42578125" style="13" customWidth="1"/>
    <col min="1542" max="1542" width="19.140625" style="13" customWidth="1"/>
    <col min="1543" max="1543" width="10.140625" style="13" customWidth="1"/>
    <col min="1544" max="1544" width="10.7109375" style="13" customWidth="1"/>
    <col min="1545" max="1545" width="0" style="13" hidden="1" customWidth="1"/>
    <col min="1546" max="1546" width="11.5703125" style="13" customWidth="1"/>
    <col min="1547" max="1547" width="11.7109375" style="13" customWidth="1"/>
    <col min="1548" max="1548" width="11.5703125" style="13" customWidth="1"/>
    <col min="1549" max="1550" width="11.7109375" style="13" customWidth="1"/>
    <col min="1551" max="1551" width="11.5703125" style="13" customWidth="1"/>
    <col min="1552" max="1556" width="0" style="13" hidden="1" customWidth="1"/>
    <col min="1557" max="1557" width="11.7109375" style="13" customWidth="1"/>
    <col min="1558" max="1558" width="11.85546875" style="13" customWidth="1"/>
    <col min="1559" max="1559" width="9.5703125" style="13" customWidth="1"/>
    <col min="1560" max="1560" width="0" style="13" hidden="1" customWidth="1"/>
    <col min="1561" max="1561" width="16.5703125" style="13" customWidth="1"/>
    <col min="1562" max="1795" width="9.140625" style="13"/>
    <col min="1796" max="1796" width="6.140625" style="13" customWidth="1"/>
    <col min="1797" max="1797" width="29.42578125" style="13" customWidth="1"/>
    <col min="1798" max="1798" width="19.140625" style="13" customWidth="1"/>
    <col min="1799" max="1799" width="10.140625" style="13" customWidth="1"/>
    <col min="1800" max="1800" width="10.7109375" style="13" customWidth="1"/>
    <col min="1801" max="1801" width="0" style="13" hidden="1" customWidth="1"/>
    <col min="1802" max="1802" width="11.5703125" style="13" customWidth="1"/>
    <col min="1803" max="1803" width="11.7109375" style="13" customWidth="1"/>
    <col min="1804" max="1804" width="11.5703125" style="13" customWidth="1"/>
    <col min="1805" max="1806" width="11.7109375" style="13" customWidth="1"/>
    <col min="1807" max="1807" width="11.5703125" style="13" customWidth="1"/>
    <col min="1808" max="1812" width="0" style="13" hidden="1" customWidth="1"/>
    <col min="1813" max="1813" width="11.7109375" style="13" customWidth="1"/>
    <col min="1814" max="1814" width="11.85546875" style="13" customWidth="1"/>
    <col min="1815" max="1815" width="9.5703125" style="13" customWidth="1"/>
    <col min="1816" max="1816" width="0" style="13" hidden="1" customWidth="1"/>
    <col min="1817" max="1817" width="16.5703125" style="13" customWidth="1"/>
    <col min="1818" max="2051" width="9.140625" style="13"/>
    <col min="2052" max="2052" width="6.140625" style="13" customWidth="1"/>
    <col min="2053" max="2053" width="29.42578125" style="13" customWidth="1"/>
    <col min="2054" max="2054" width="19.140625" style="13" customWidth="1"/>
    <col min="2055" max="2055" width="10.140625" style="13" customWidth="1"/>
    <col min="2056" max="2056" width="10.7109375" style="13" customWidth="1"/>
    <col min="2057" max="2057" width="0" style="13" hidden="1" customWidth="1"/>
    <col min="2058" max="2058" width="11.5703125" style="13" customWidth="1"/>
    <col min="2059" max="2059" width="11.7109375" style="13" customWidth="1"/>
    <col min="2060" max="2060" width="11.5703125" style="13" customWidth="1"/>
    <col min="2061" max="2062" width="11.7109375" style="13" customWidth="1"/>
    <col min="2063" max="2063" width="11.5703125" style="13" customWidth="1"/>
    <col min="2064" max="2068" width="0" style="13" hidden="1" customWidth="1"/>
    <col min="2069" max="2069" width="11.7109375" style="13" customWidth="1"/>
    <col min="2070" max="2070" width="11.85546875" style="13" customWidth="1"/>
    <col min="2071" max="2071" width="9.5703125" style="13" customWidth="1"/>
    <col min="2072" max="2072" width="0" style="13" hidden="1" customWidth="1"/>
    <col min="2073" max="2073" width="16.5703125" style="13" customWidth="1"/>
    <col min="2074" max="2307" width="9.140625" style="13"/>
    <col min="2308" max="2308" width="6.140625" style="13" customWidth="1"/>
    <col min="2309" max="2309" width="29.42578125" style="13" customWidth="1"/>
    <col min="2310" max="2310" width="19.140625" style="13" customWidth="1"/>
    <col min="2311" max="2311" width="10.140625" style="13" customWidth="1"/>
    <col min="2312" max="2312" width="10.7109375" style="13" customWidth="1"/>
    <col min="2313" max="2313" width="0" style="13" hidden="1" customWidth="1"/>
    <col min="2314" max="2314" width="11.5703125" style="13" customWidth="1"/>
    <col min="2315" max="2315" width="11.7109375" style="13" customWidth="1"/>
    <col min="2316" max="2316" width="11.5703125" style="13" customWidth="1"/>
    <col min="2317" max="2318" width="11.7109375" style="13" customWidth="1"/>
    <col min="2319" max="2319" width="11.5703125" style="13" customWidth="1"/>
    <col min="2320" max="2324" width="0" style="13" hidden="1" customWidth="1"/>
    <col min="2325" max="2325" width="11.7109375" style="13" customWidth="1"/>
    <col min="2326" max="2326" width="11.85546875" style="13" customWidth="1"/>
    <col min="2327" max="2327" width="9.5703125" style="13" customWidth="1"/>
    <col min="2328" max="2328" width="0" style="13" hidden="1" customWidth="1"/>
    <col min="2329" max="2329" width="16.5703125" style="13" customWidth="1"/>
    <col min="2330" max="2563" width="9.140625" style="13"/>
    <col min="2564" max="2564" width="6.140625" style="13" customWidth="1"/>
    <col min="2565" max="2565" width="29.42578125" style="13" customWidth="1"/>
    <col min="2566" max="2566" width="19.140625" style="13" customWidth="1"/>
    <col min="2567" max="2567" width="10.140625" style="13" customWidth="1"/>
    <col min="2568" max="2568" width="10.7109375" style="13" customWidth="1"/>
    <col min="2569" max="2569" width="0" style="13" hidden="1" customWidth="1"/>
    <col min="2570" max="2570" width="11.5703125" style="13" customWidth="1"/>
    <col min="2571" max="2571" width="11.7109375" style="13" customWidth="1"/>
    <col min="2572" max="2572" width="11.5703125" style="13" customWidth="1"/>
    <col min="2573" max="2574" width="11.7109375" style="13" customWidth="1"/>
    <col min="2575" max="2575" width="11.5703125" style="13" customWidth="1"/>
    <col min="2576" max="2580" width="0" style="13" hidden="1" customWidth="1"/>
    <col min="2581" max="2581" width="11.7109375" style="13" customWidth="1"/>
    <col min="2582" max="2582" width="11.85546875" style="13" customWidth="1"/>
    <col min="2583" max="2583" width="9.5703125" style="13" customWidth="1"/>
    <col min="2584" max="2584" width="0" style="13" hidden="1" customWidth="1"/>
    <col min="2585" max="2585" width="16.5703125" style="13" customWidth="1"/>
    <col min="2586" max="2819" width="9.140625" style="13"/>
    <col min="2820" max="2820" width="6.140625" style="13" customWidth="1"/>
    <col min="2821" max="2821" width="29.42578125" style="13" customWidth="1"/>
    <col min="2822" max="2822" width="19.140625" style="13" customWidth="1"/>
    <col min="2823" max="2823" width="10.140625" style="13" customWidth="1"/>
    <col min="2824" max="2824" width="10.7109375" style="13" customWidth="1"/>
    <col min="2825" max="2825" width="0" style="13" hidden="1" customWidth="1"/>
    <col min="2826" max="2826" width="11.5703125" style="13" customWidth="1"/>
    <col min="2827" max="2827" width="11.7109375" style="13" customWidth="1"/>
    <col min="2828" max="2828" width="11.5703125" style="13" customWidth="1"/>
    <col min="2829" max="2830" width="11.7109375" style="13" customWidth="1"/>
    <col min="2831" max="2831" width="11.5703125" style="13" customWidth="1"/>
    <col min="2832" max="2836" width="0" style="13" hidden="1" customWidth="1"/>
    <col min="2837" max="2837" width="11.7109375" style="13" customWidth="1"/>
    <col min="2838" max="2838" width="11.85546875" style="13" customWidth="1"/>
    <col min="2839" max="2839" width="9.5703125" style="13" customWidth="1"/>
    <col min="2840" max="2840" width="0" style="13" hidden="1" customWidth="1"/>
    <col min="2841" max="2841" width="16.5703125" style="13" customWidth="1"/>
    <col min="2842" max="3075" width="9.140625" style="13"/>
    <col min="3076" max="3076" width="6.140625" style="13" customWidth="1"/>
    <col min="3077" max="3077" width="29.42578125" style="13" customWidth="1"/>
    <col min="3078" max="3078" width="19.140625" style="13" customWidth="1"/>
    <col min="3079" max="3079" width="10.140625" style="13" customWidth="1"/>
    <col min="3080" max="3080" width="10.7109375" style="13" customWidth="1"/>
    <col min="3081" max="3081" width="0" style="13" hidden="1" customWidth="1"/>
    <col min="3082" max="3082" width="11.5703125" style="13" customWidth="1"/>
    <col min="3083" max="3083" width="11.7109375" style="13" customWidth="1"/>
    <col min="3084" max="3084" width="11.5703125" style="13" customWidth="1"/>
    <col min="3085" max="3086" width="11.7109375" style="13" customWidth="1"/>
    <col min="3087" max="3087" width="11.5703125" style="13" customWidth="1"/>
    <col min="3088" max="3092" width="0" style="13" hidden="1" customWidth="1"/>
    <col min="3093" max="3093" width="11.7109375" style="13" customWidth="1"/>
    <col min="3094" max="3094" width="11.85546875" style="13" customWidth="1"/>
    <col min="3095" max="3095" width="9.5703125" style="13" customWidth="1"/>
    <col min="3096" max="3096" width="0" style="13" hidden="1" customWidth="1"/>
    <col min="3097" max="3097" width="16.5703125" style="13" customWidth="1"/>
    <col min="3098" max="3331" width="9.140625" style="13"/>
    <col min="3332" max="3332" width="6.140625" style="13" customWidth="1"/>
    <col min="3333" max="3333" width="29.42578125" style="13" customWidth="1"/>
    <col min="3334" max="3334" width="19.140625" style="13" customWidth="1"/>
    <col min="3335" max="3335" width="10.140625" style="13" customWidth="1"/>
    <col min="3336" max="3336" width="10.7109375" style="13" customWidth="1"/>
    <col min="3337" max="3337" width="0" style="13" hidden="1" customWidth="1"/>
    <col min="3338" max="3338" width="11.5703125" style="13" customWidth="1"/>
    <col min="3339" max="3339" width="11.7109375" style="13" customWidth="1"/>
    <col min="3340" max="3340" width="11.5703125" style="13" customWidth="1"/>
    <col min="3341" max="3342" width="11.7109375" style="13" customWidth="1"/>
    <col min="3343" max="3343" width="11.5703125" style="13" customWidth="1"/>
    <col min="3344" max="3348" width="0" style="13" hidden="1" customWidth="1"/>
    <col min="3349" max="3349" width="11.7109375" style="13" customWidth="1"/>
    <col min="3350" max="3350" width="11.85546875" style="13" customWidth="1"/>
    <col min="3351" max="3351" width="9.5703125" style="13" customWidth="1"/>
    <col min="3352" max="3352" width="0" style="13" hidden="1" customWidth="1"/>
    <col min="3353" max="3353" width="16.5703125" style="13" customWidth="1"/>
    <col min="3354" max="3587" width="9.140625" style="13"/>
    <col min="3588" max="3588" width="6.140625" style="13" customWidth="1"/>
    <col min="3589" max="3589" width="29.42578125" style="13" customWidth="1"/>
    <col min="3590" max="3590" width="19.140625" style="13" customWidth="1"/>
    <col min="3591" max="3591" width="10.140625" style="13" customWidth="1"/>
    <col min="3592" max="3592" width="10.7109375" style="13" customWidth="1"/>
    <col min="3593" max="3593" width="0" style="13" hidden="1" customWidth="1"/>
    <col min="3594" max="3594" width="11.5703125" style="13" customWidth="1"/>
    <col min="3595" max="3595" width="11.7109375" style="13" customWidth="1"/>
    <col min="3596" max="3596" width="11.5703125" style="13" customWidth="1"/>
    <col min="3597" max="3598" width="11.7109375" style="13" customWidth="1"/>
    <col min="3599" max="3599" width="11.5703125" style="13" customWidth="1"/>
    <col min="3600" max="3604" width="0" style="13" hidden="1" customWidth="1"/>
    <col min="3605" max="3605" width="11.7109375" style="13" customWidth="1"/>
    <col min="3606" max="3606" width="11.85546875" style="13" customWidth="1"/>
    <col min="3607" max="3607" width="9.5703125" style="13" customWidth="1"/>
    <col min="3608" max="3608" width="0" style="13" hidden="1" customWidth="1"/>
    <col min="3609" max="3609" width="16.5703125" style="13" customWidth="1"/>
    <col min="3610" max="3843" width="9.140625" style="13"/>
    <col min="3844" max="3844" width="6.140625" style="13" customWidth="1"/>
    <col min="3845" max="3845" width="29.42578125" style="13" customWidth="1"/>
    <col min="3846" max="3846" width="19.140625" style="13" customWidth="1"/>
    <col min="3847" max="3847" width="10.140625" style="13" customWidth="1"/>
    <col min="3848" max="3848" width="10.7109375" style="13" customWidth="1"/>
    <col min="3849" max="3849" width="0" style="13" hidden="1" customWidth="1"/>
    <col min="3850" max="3850" width="11.5703125" style="13" customWidth="1"/>
    <col min="3851" max="3851" width="11.7109375" style="13" customWidth="1"/>
    <col min="3852" max="3852" width="11.5703125" style="13" customWidth="1"/>
    <col min="3853" max="3854" width="11.7109375" style="13" customWidth="1"/>
    <col min="3855" max="3855" width="11.5703125" style="13" customWidth="1"/>
    <col min="3856" max="3860" width="0" style="13" hidden="1" customWidth="1"/>
    <col min="3861" max="3861" width="11.7109375" style="13" customWidth="1"/>
    <col min="3862" max="3862" width="11.85546875" style="13" customWidth="1"/>
    <col min="3863" max="3863" width="9.5703125" style="13" customWidth="1"/>
    <col min="3864" max="3864" width="0" style="13" hidden="1" customWidth="1"/>
    <col min="3865" max="3865" width="16.5703125" style="13" customWidth="1"/>
    <col min="3866" max="4099" width="9.140625" style="13"/>
    <col min="4100" max="4100" width="6.140625" style="13" customWidth="1"/>
    <col min="4101" max="4101" width="29.42578125" style="13" customWidth="1"/>
    <col min="4102" max="4102" width="19.140625" style="13" customWidth="1"/>
    <col min="4103" max="4103" width="10.140625" style="13" customWidth="1"/>
    <col min="4104" max="4104" width="10.7109375" style="13" customWidth="1"/>
    <col min="4105" max="4105" width="0" style="13" hidden="1" customWidth="1"/>
    <col min="4106" max="4106" width="11.5703125" style="13" customWidth="1"/>
    <col min="4107" max="4107" width="11.7109375" style="13" customWidth="1"/>
    <col min="4108" max="4108" width="11.5703125" style="13" customWidth="1"/>
    <col min="4109" max="4110" width="11.7109375" style="13" customWidth="1"/>
    <col min="4111" max="4111" width="11.5703125" style="13" customWidth="1"/>
    <col min="4112" max="4116" width="0" style="13" hidden="1" customWidth="1"/>
    <col min="4117" max="4117" width="11.7109375" style="13" customWidth="1"/>
    <col min="4118" max="4118" width="11.85546875" style="13" customWidth="1"/>
    <col min="4119" max="4119" width="9.5703125" style="13" customWidth="1"/>
    <col min="4120" max="4120" width="0" style="13" hidden="1" customWidth="1"/>
    <col min="4121" max="4121" width="16.5703125" style="13" customWidth="1"/>
    <col min="4122" max="4355" width="9.140625" style="13"/>
    <col min="4356" max="4356" width="6.140625" style="13" customWidth="1"/>
    <col min="4357" max="4357" width="29.42578125" style="13" customWidth="1"/>
    <col min="4358" max="4358" width="19.140625" style="13" customWidth="1"/>
    <col min="4359" max="4359" width="10.140625" style="13" customWidth="1"/>
    <col min="4360" max="4360" width="10.7109375" style="13" customWidth="1"/>
    <col min="4361" max="4361" width="0" style="13" hidden="1" customWidth="1"/>
    <col min="4362" max="4362" width="11.5703125" style="13" customWidth="1"/>
    <col min="4363" max="4363" width="11.7109375" style="13" customWidth="1"/>
    <col min="4364" max="4364" width="11.5703125" style="13" customWidth="1"/>
    <col min="4365" max="4366" width="11.7109375" style="13" customWidth="1"/>
    <col min="4367" max="4367" width="11.5703125" style="13" customWidth="1"/>
    <col min="4368" max="4372" width="0" style="13" hidden="1" customWidth="1"/>
    <col min="4373" max="4373" width="11.7109375" style="13" customWidth="1"/>
    <col min="4374" max="4374" width="11.85546875" style="13" customWidth="1"/>
    <col min="4375" max="4375" width="9.5703125" style="13" customWidth="1"/>
    <col min="4376" max="4376" width="0" style="13" hidden="1" customWidth="1"/>
    <col min="4377" max="4377" width="16.5703125" style="13" customWidth="1"/>
    <col min="4378" max="4611" width="9.140625" style="13"/>
    <col min="4612" max="4612" width="6.140625" style="13" customWidth="1"/>
    <col min="4613" max="4613" width="29.42578125" style="13" customWidth="1"/>
    <col min="4614" max="4614" width="19.140625" style="13" customWidth="1"/>
    <col min="4615" max="4615" width="10.140625" style="13" customWidth="1"/>
    <col min="4616" max="4616" width="10.7109375" style="13" customWidth="1"/>
    <col min="4617" max="4617" width="0" style="13" hidden="1" customWidth="1"/>
    <col min="4618" max="4618" width="11.5703125" style="13" customWidth="1"/>
    <col min="4619" max="4619" width="11.7109375" style="13" customWidth="1"/>
    <col min="4620" max="4620" width="11.5703125" style="13" customWidth="1"/>
    <col min="4621" max="4622" width="11.7109375" style="13" customWidth="1"/>
    <col min="4623" max="4623" width="11.5703125" style="13" customWidth="1"/>
    <col min="4624" max="4628" width="0" style="13" hidden="1" customWidth="1"/>
    <col min="4629" max="4629" width="11.7109375" style="13" customWidth="1"/>
    <col min="4630" max="4630" width="11.85546875" style="13" customWidth="1"/>
    <col min="4631" max="4631" width="9.5703125" style="13" customWidth="1"/>
    <col min="4632" max="4632" width="0" style="13" hidden="1" customWidth="1"/>
    <col min="4633" max="4633" width="16.5703125" style="13" customWidth="1"/>
    <col min="4634" max="4867" width="9.140625" style="13"/>
    <col min="4868" max="4868" width="6.140625" style="13" customWidth="1"/>
    <col min="4869" max="4869" width="29.42578125" style="13" customWidth="1"/>
    <col min="4870" max="4870" width="19.140625" style="13" customWidth="1"/>
    <col min="4871" max="4871" width="10.140625" style="13" customWidth="1"/>
    <col min="4872" max="4872" width="10.7109375" style="13" customWidth="1"/>
    <col min="4873" max="4873" width="0" style="13" hidden="1" customWidth="1"/>
    <col min="4874" max="4874" width="11.5703125" style="13" customWidth="1"/>
    <col min="4875" max="4875" width="11.7109375" style="13" customWidth="1"/>
    <col min="4876" max="4876" width="11.5703125" style="13" customWidth="1"/>
    <col min="4877" max="4878" width="11.7109375" style="13" customWidth="1"/>
    <col min="4879" max="4879" width="11.5703125" style="13" customWidth="1"/>
    <col min="4880" max="4884" width="0" style="13" hidden="1" customWidth="1"/>
    <col min="4885" max="4885" width="11.7109375" style="13" customWidth="1"/>
    <col min="4886" max="4886" width="11.85546875" style="13" customWidth="1"/>
    <col min="4887" max="4887" width="9.5703125" style="13" customWidth="1"/>
    <col min="4888" max="4888" width="0" style="13" hidden="1" customWidth="1"/>
    <col min="4889" max="4889" width="16.5703125" style="13" customWidth="1"/>
    <col min="4890" max="5123" width="9.140625" style="13"/>
    <col min="5124" max="5124" width="6.140625" style="13" customWidth="1"/>
    <col min="5125" max="5125" width="29.42578125" style="13" customWidth="1"/>
    <col min="5126" max="5126" width="19.140625" style="13" customWidth="1"/>
    <col min="5127" max="5127" width="10.140625" style="13" customWidth="1"/>
    <col min="5128" max="5128" width="10.7109375" style="13" customWidth="1"/>
    <col min="5129" max="5129" width="0" style="13" hidden="1" customWidth="1"/>
    <col min="5130" max="5130" width="11.5703125" style="13" customWidth="1"/>
    <col min="5131" max="5131" width="11.7109375" style="13" customWidth="1"/>
    <col min="5132" max="5132" width="11.5703125" style="13" customWidth="1"/>
    <col min="5133" max="5134" width="11.7109375" style="13" customWidth="1"/>
    <col min="5135" max="5135" width="11.5703125" style="13" customWidth="1"/>
    <col min="5136" max="5140" width="0" style="13" hidden="1" customWidth="1"/>
    <col min="5141" max="5141" width="11.7109375" style="13" customWidth="1"/>
    <col min="5142" max="5142" width="11.85546875" style="13" customWidth="1"/>
    <col min="5143" max="5143" width="9.5703125" style="13" customWidth="1"/>
    <col min="5144" max="5144" width="0" style="13" hidden="1" customWidth="1"/>
    <col min="5145" max="5145" width="16.5703125" style="13" customWidth="1"/>
    <col min="5146" max="5379" width="9.140625" style="13"/>
    <col min="5380" max="5380" width="6.140625" style="13" customWidth="1"/>
    <col min="5381" max="5381" width="29.42578125" style="13" customWidth="1"/>
    <col min="5382" max="5382" width="19.140625" style="13" customWidth="1"/>
    <col min="5383" max="5383" width="10.140625" style="13" customWidth="1"/>
    <col min="5384" max="5384" width="10.7109375" style="13" customWidth="1"/>
    <col min="5385" max="5385" width="0" style="13" hidden="1" customWidth="1"/>
    <col min="5386" max="5386" width="11.5703125" style="13" customWidth="1"/>
    <col min="5387" max="5387" width="11.7109375" style="13" customWidth="1"/>
    <col min="5388" max="5388" width="11.5703125" style="13" customWidth="1"/>
    <col min="5389" max="5390" width="11.7109375" style="13" customWidth="1"/>
    <col min="5391" max="5391" width="11.5703125" style="13" customWidth="1"/>
    <col min="5392" max="5396" width="0" style="13" hidden="1" customWidth="1"/>
    <col min="5397" max="5397" width="11.7109375" style="13" customWidth="1"/>
    <col min="5398" max="5398" width="11.85546875" style="13" customWidth="1"/>
    <col min="5399" max="5399" width="9.5703125" style="13" customWidth="1"/>
    <col min="5400" max="5400" width="0" style="13" hidden="1" customWidth="1"/>
    <col min="5401" max="5401" width="16.5703125" style="13" customWidth="1"/>
    <col min="5402" max="5635" width="9.140625" style="13"/>
    <col min="5636" max="5636" width="6.140625" style="13" customWidth="1"/>
    <col min="5637" max="5637" width="29.42578125" style="13" customWidth="1"/>
    <col min="5638" max="5638" width="19.140625" style="13" customWidth="1"/>
    <col min="5639" max="5639" width="10.140625" style="13" customWidth="1"/>
    <col min="5640" max="5640" width="10.7109375" style="13" customWidth="1"/>
    <col min="5641" max="5641" width="0" style="13" hidden="1" customWidth="1"/>
    <col min="5642" max="5642" width="11.5703125" style="13" customWidth="1"/>
    <col min="5643" max="5643" width="11.7109375" style="13" customWidth="1"/>
    <col min="5644" max="5644" width="11.5703125" style="13" customWidth="1"/>
    <col min="5645" max="5646" width="11.7109375" style="13" customWidth="1"/>
    <col min="5647" max="5647" width="11.5703125" style="13" customWidth="1"/>
    <col min="5648" max="5652" width="0" style="13" hidden="1" customWidth="1"/>
    <col min="5653" max="5653" width="11.7109375" style="13" customWidth="1"/>
    <col min="5654" max="5654" width="11.85546875" style="13" customWidth="1"/>
    <col min="5655" max="5655" width="9.5703125" style="13" customWidth="1"/>
    <col min="5656" max="5656" width="0" style="13" hidden="1" customWidth="1"/>
    <col min="5657" max="5657" width="16.5703125" style="13" customWidth="1"/>
    <col min="5658" max="5891" width="9.140625" style="13"/>
    <col min="5892" max="5892" width="6.140625" style="13" customWidth="1"/>
    <col min="5893" max="5893" width="29.42578125" style="13" customWidth="1"/>
    <col min="5894" max="5894" width="19.140625" style="13" customWidth="1"/>
    <col min="5895" max="5895" width="10.140625" style="13" customWidth="1"/>
    <col min="5896" max="5896" width="10.7109375" style="13" customWidth="1"/>
    <col min="5897" max="5897" width="0" style="13" hidden="1" customWidth="1"/>
    <col min="5898" max="5898" width="11.5703125" style="13" customWidth="1"/>
    <col min="5899" max="5899" width="11.7109375" style="13" customWidth="1"/>
    <col min="5900" max="5900" width="11.5703125" style="13" customWidth="1"/>
    <col min="5901" max="5902" width="11.7109375" style="13" customWidth="1"/>
    <col min="5903" max="5903" width="11.5703125" style="13" customWidth="1"/>
    <col min="5904" max="5908" width="0" style="13" hidden="1" customWidth="1"/>
    <col min="5909" max="5909" width="11.7109375" style="13" customWidth="1"/>
    <col min="5910" max="5910" width="11.85546875" style="13" customWidth="1"/>
    <col min="5911" max="5911" width="9.5703125" style="13" customWidth="1"/>
    <col min="5912" max="5912" width="0" style="13" hidden="1" customWidth="1"/>
    <col min="5913" max="5913" width="16.5703125" style="13" customWidth="1"/>
    <col min="5914" max="6147" width="9.140625" style="13"/>
    <col min="6148" max="6148" width="6.140625" style="13" customWidth="1"/>
    <col min="6149" max="6149" width="29.42578125" style="13" customWidth="1"/>
    <col min="6150" max="6150" width="19.140625" style="13" customWidth="1"/>
    <col min="6151" max="6151" width="10.140625" style="13" customWidth="1"/>
    <col min="6152" max="6152" width="10.7109375" style="13" customWidth="1"/>
    <col min="6153" max="6153" width="0" style="13" hidden="1" customWidth="1"/>
    <col min="6154" max="6154" width="11.5703125" style="13" customWidth="1"/>
    <col min="6155" max="6155" width="11.7109375" style="13" customWidth="1"/>
    <col min="6156" max="6156" width="11.5703125" style="13" customWidth="1"/>
    <col min="6157" max="6158" width="11.7109375" style="13" customWidth="1"/>
    <col min="6159" max="6159" width="11.5703125" style="13" customWidth="1"/>
    <col min="6160" max="6164" width="0" style="13" hidden="1" customWidth="1"/>
    <col min="6165" max="6165" width="11.7109375" style="13" customWidth="1"/>
    <col min="6166" max="6166" width="11.85546875" style="13" customWidth="1"/>
    <col min="6167" max="6167" width="9.5703125" style="13" customWidth="1"/>
    <col min="6168" max="6168" width="0" style="13" hidden="1" customWidth="1"/>
    <col min="6169" max="6169" width="16.5703125" style="13" customWidth="1"/>
    <col min="6170" max="6403" width="9.140625" style="13"/>
    <col min="6404" max="6404" width="6.140625" style="13" customWidth="1"/>
    <col min="6405" max="6405" width="29.42578125" style="13" customWidth="1"/>
    <col min="6406" max="6406" width="19.140625" style="13" customWidth="1"/>
    <col min="6407" max="6407" width="10.140625" style="13" customWidth="1"/>
    <col min="6408" max="6408" width="10.7109375" style="13" customWidth="1"/>
    <col min="6409" max="6409" width="0" style="13" hidden="1" customWidth="1"/>
    <col min="6410" max="6410" width="11.5703125" style="13" customWidth="1"/>
    <col min="6411" max="6411" width="11.7109375" style="13" customWidth="1"/>
    <col min="6412" max="6412" width="11.5703125" style="13" customWidth="1"/>
    <col min="6413" max="6414" width="11.7109375" style="13" customWidth="1"/>
    <col min="6415" max="6415" width="11.5703125" style="13" customWidth="1"/>
    <col min="6416" max="6420" width="0" style="13" hidden="1" customWidth="1"/>
    <col min="6421" max="6421" width="11.7109375" style="13" customWidth="1"/>
    <col min="6422" max="6422" width="11.85546875" style="13" customWidth="1"/>
    <col min="6423" max="6423" width="9.5703125" style="13" customWidth="1"/>
    <col min="6424" max="6424" width="0" style="13" hidden="1" customWidth="1"/>
    <col min="6425" max="6425" width="16.5703125" style="13" customWidth="1"/>
    <col min="6426" max="6659" width="9.140625" style="13"/>
    <col min="6660" max="6660" width="6.140625" style="13" customWidth="1"/>
    <col min="6661" max="6661" width="29.42578125" style="13" customWidth="1"/>
    <col min="6662" max="6662" width="19.140625" style="13" customWidth="1"/>
    <col min="6663" max="6663" width="10.140625" style="13" customWidth="1"/>
    <col min="6664" max="6664" width="10.7109375" style="13" customWidth="1"/>
    <col min="6665" max="6665" width="0" style="13" hidden="1" customWidth="1"/>
    <col min="6666" max="6666" width="11.5703125" style="13" customWidth="1"/>
    <col min="6667" max="6667" width="11.7109375" style="13" customWidth="1"/>
    <col min="6668" max="6668" width="11.5703125" style="13" customWidth="1"/>
    <col min="6669" max="6670" width="11.7109375" style="13" customWidth="1"/>
    <col min="6671" max="6671" width="11.5703125" style="13" customWidth="1"/>
    <col min="6672" max="6676" width="0" style="13" hidden="1" customWidth="1"/>
    <col min="6677" max="6677" width="11.7109375" style="13" customWidth="1"/>
    <col min="6678" max="6678" width="11.85546875" style="13" customWidth="1"/>
    <col min="6679" max="6679" width="9.5703125" style="13" customWidth="1"/>
    <col min="6680" max="6680" width="0" style="13" hidden="1" customWidth="1"/>
    <col min="6681" max="6681" width="16.5703125" style="13" customWidth="1"/>
    <col min="6682" max="6915" width="9.140625" style="13"/>
    <col min="6916" max="6916" width="6.140625" style="13" customWidth="1"/>
    <col min="6917" max="6917" width="29.42578125" style="13" customWidth="1"/>
    <col min="6918" max="6918" width="19.140625" style="13" customWidth="1"/>
    <col min="6919" max="6919" width="10.140625" style="13" customWidth="1"/>
    <col min="6920" max="6920" width="10.7109375" style="13" customWidth="1"/>
    <col min="6921" max="6921" width="0" style="13" hidden="1" customWidth="1"/>
    <col min="6922" max="6922" width="11.5703125" style="13" customWidth="1"/>
    <col min="6923" max="6923" width="11.7109375" style="13" customWidth="1"/>
    <col min="6924" max="6924" width="11.5703125" style="13" customWidth="1"/>
    <col min="6925" max="6926" width="11.7109375" style="13" customWidth="1"/>
    <col min="6927" max="6927" width="11.5703125" style="13" customWidth="1"/>
    <col min="6928" max="6932" width="0" style="13" hidden="1" customWidth="1"/>
    <col min="6933" max="6933" width="11.7109375" style="13" customWidth="1"/>
    <col min="6934" max="6934" width="11.85546875" style="13" customWidth="1"/>
    <col min="6935" max="6935" width="9.5703125" style="13" customWidth="1"/>
    <col min="6936" max="6936" width="0" style="13" hidden="1" customWidth="1"/>
    <col min="6937" max="6937" width="16.5703125" style="13" customWidth="1"/>
    <col min="6938" max="7171" width="9.140625" style="13"/>
    <col min="7172" max="7172" width="6.140625" style="13" customWidth="1"/>
    <col min="7173" max="7173" width="29.42578125" style="13" customWidth="1"/>
    <col min="7174" max="7174" width="19.140625" style="13" customWidth="1"/>
    <col min="7175" max="7175" width="10.140625" style="13" customWidth="1"/>
    <col min="7176" max="7176" width="10.7109375" style="13" customWidth="1"/>
    <col min="7177" max="7177" width="0" style="13" hidden="1" customWidth="1"/>
    <col min="7178" max="7178" width="11.5703125" style="13" customWidth="1"/>
    <col min="7179" max="7179" width="11.7109375" style="13" customWidth="1"/>
    <col min="7180" max="7180" width="11.5703125" style="13" customWidth="1"/>
    <col min="7181" max="7182" width="11.7109375" style="13" customWidth="1"/>
    <col min="7183" max="7183" width="11.5703125" style="13" customWidth="1"/>
    <col min="7184" max="7188" width="0" style="13" hidden="1" customWidth="1"/>
    <col min="7189" max="7189" width="11.7109375" style="13" customWidth="1"/>
    <col min="7190" max="7190" width="11.85546875" style="13" customWidth="1"/>
    <col min="7191" max="7191" width="9.5703125" style="13" customWidth="1"/>
    <col min="7192" max="7192" width="0" style="13" hidden="1" customWidth="1"/>
    <col min="7193" max="7193" width="16.5703125" style="13" customWidth="1"/>
    <col min="7194" max="7427" width="9.140625" style="13"/>
    <col min="7428" max="7428" width="6.140625" style="13" customWidth="1"/>
    <col min="7429" max="7429" width="29.42578125" style="13" customWidth="1"/>
    <col min="7430" max="7430" width="19.140625" style="13" customWidth="1"/>
    <col min="7431" max="7431" width="10.140625" style="13" customWidth="1"/>
    <col min="7432" max="7432" width="10.7109375" style="13" customWidth="1"/>
    <col min="7433" max="7433" width="0" style="13" hidden="1" customWidth="1"/>
    <col min="7434" max="7434" width="11.5703125" style="13" customWidth="1"/>
    <col min="7435" max="7435" width="11.7109375" style="13" customWidth="1"/>
    <col min="7436" max="7436" width="11.5703125" style="13" customWidth="1"/>
    <col min="7437" max="7438" width="11.7109375" style="13" customWidth="1"/>
    <col min="7439" max="7439" width="11.5703125" style="13" customWidth="1"/>
    <col min="7440" max="7444" width="0" style="13" hidden="1" customWidth="1"/>
    <col min="7445" max="7445" width="11.7109375" style="13" customWidth="1"/>
    <col min="7446" max="7446" width="11.85546875" style="13" customWidth="1"/>
    <col min="7447" max="7447" width="9.5703125" style="13" customWidth="1"/>
    <col min="7448" max="7448" width="0" style="13" hidden="1" customWidth="1"/>
    <col min="7449" max="7449" width="16.5703125" style="13" customWidth="1"/>
    <col min="7450" max="7683" width="9.140625" style="13"/>
    <col min="7684" max="7684" width="6.140625" style="13" customWidth="1"/>
    <col min="7685" max="7685" width="29.42578125" style="13" customWidth="1"/>
    <col min="7686" max="7686" width="19.140625" style="13" customWidth="1"/>
    <col min="7687" max="7687" width="10.140625" style="13" customWidth="1"/>
    <col min="7688" max="7688" width="10.7109375" style="13" customWidth="1"/>
    <col min="7689" max="7689" width="0" style="13" hidden="1" customWidth="1"/>
    <col min="7690" max="7690" width="11.5703125" style="13" customWidth="1"/>
    <col min="7691" max="7691" width="11.7109375" style="13" customWidth="1"/>
    <col min="7692" max="7692" width="11.5703125" style="13" customWidth="1"/>
    <col min="7693" max="7694" width="11.7109375" style="13" customWidth="1"/>
    <col min="7695" max="7695" width="11.5703125" style="13" customWidth="1"/>
    <col min="7696" max="7700" width="0" style="13" hidden="1" customWidth="1"/>
    <col min="7701" max="7701" width="11.7109375" style="13" customWidth="1"/>
    <col min="7702" max="7702" width="11.85546875" style="13" customWidth="1"/>
    <col min="7703" max="7703" width="9.5703125" style="13" customWidth="1"/>
    <col min="7704" max="7704" width="0" style="13" hidden="1" customWidth="1"/>
    <col min="7705" max="7705" width="16.5703125" style="13" customWidth="1"/>
    <col min="7706" max="7939" width="9.140625" style="13"/>
    <col min="7940" max="7940" width="6.140625" style="13" customWidth="1"/>
    <col min="7941" max="7941" width="29.42578125" style="13" customWidth="1"/>
    <col min="7942" max="7942" width="19.140625" style="13" customWidth="1"/>
    <col min="7943" max="7943" width="10.140625" style="13" customWidth="1"/>
    <col min="7944" max="7944" width="10.7109375" style="13" customWidth="1"/>
    <col min="7945" max="7945" width="0" style="13" hidden="1" customWidth="1"/>
    <col min="7946" max="7946" width="11.5703125" style="13" customWidth="1"/>
    <col min="7947" max="7947" width="11.7109375" style="13" customWidth="1"/>
    <col min="7948" max="7948" width="11.5703125" style="13" customWidth="1"/>
    <col min="7949" max="7950" width="11.7109375" style="13" customWidth="1"/>
    <col min="7951" max="7951" width="11.5703125" style="13" customWidth="1"/>
    <col min="7952" max="7956" width="0" style="13" hidden="1" customWidth="1"/>
    <col min="7957" max="7957" width="11.7109375" style="13" customWidth="1"/>
    <col min="7958" max="7958" width="11.85546875" style="13" customWidth="1"/>
    <col min="7959" max="7959" width="9.5703125" style="13" customWidth="1"/>
    <col min="7960" max="7960" width="0" style="13" hidden="1" customWidth="1"/>
    <col min="7961" max="7961" width="16.5703125" style="13" customWidth="1"/>
    <col min="7962" max="8195" width="9.140625" style="13"/>
    <col min="8196" max="8196" width="6.140625" style="13" customWidth="1"/>
    <col min="8197" max="8197" width="29.42578125" style="13" customWidth="1"/>
    <col min="8198" max="8198" width="19.140625" style="13" customWidth="1"/>
    <col min="8199" max="8199" width="10.140625" style="13" customWidth="1"/>
    <col min="8200" max="8200" width="10.7109375" style="13" customWidth="1"/>
    <col min="8201" max="8201" width="0" style="13" hidden="1" customWidth="1"/>
    <col min="8202" max="8202" width="11.5703125" style="13" customWidth="1"/>
    <col min="8203" max="8203" width="11.7109375" style="13" customWidth="1"/>
    <col min="8204" max="8204" width="11.5703125" style="13" customWidth="1"/>
    <col min="8205" max="8206" width="11.7109375" style="13" customWidth="1"/>
    <col min="8207" max="8207" width="11.5703125" style="13" customWidth="1"/>
    <col min="8208" max="8212" width="0" style="13" hidden="1" customWidth="1"/>
    <col min="8213" max="8213" width="11.7109375" style="13" customWidth="1"/>
    <col min="8214" max="8214" width="11.85546875" style="13" customWidth="1"/>
    <col min="8215" max="8215" width="9.5703125" style="13" customWidth="1"/>
    <col min="8216" max="8216" width="0" style="13" hidden="1" customWidth="1"/>
    <col min="8217" max="8217" width="16.5703125" style="13" customWidth="1"/>
    <col min="8218" max="8451" width="9.140625" style="13"/>
    <col min="8452" max="8452" width="6.140625" style="13" customWidth="1"/>
    <col min="8453" max="8453" width="29.42578125" style="13" customWidth="1"/>
    <col min="8454" max="8454" width="19.140625" style="13" customWidth="1"/>
    <col min="8455" max="8455" width="10.140625" style="13" customWidth="1"/>
    <col min="8456" max="8456" width="10.7109375" style="13" customWidth="1"/>
    <col min="8457" max="8457" width="0" style="13" hidden="1" customWidth="1"/>
    <col min="8458" max="8458" width="11.5703125" style="13" customWidth="1"/>
    <col min="8459" max="8459" width="11.7109375" style="13" customWidth="1"/>
    <col min="8460" max="8460" width="11.5703125" style="13" customWidth="1"/>
    <col min="8461" max="8462" width="11.7109375" style="13" customWidth="1"/>
    <col min="8463" max="8463" width="11.5703125" style="13" customWidth="1"/>
    <col min="8464" max="8468" width="0" style="13" hidden="1" customWidth="1"/>
    <col min="8469" max="8469" width="11.7109375" style="13" customWidth="1"/>
    <col min="8470" max="8470" width="11.85546875" style="13" customWidth="1"/>
    <col min="8471" max="8471" width="9.5703125" style="13" customWidth="1"/>
    <col min="8472" max="8472" width="0" style="13" hidden="1" customWidth="1"/>
    <col min="8473" max="8473" width="16.5703125" style="13" customWidth="1"/>
    <col min="8474" max="8707" width="9.140625" style="13"/>
    <col min="8708" max="8708" width="6.140625" style="13" customWidth="1"/>
    <col min="8709" max="8709" width="29.42578125" style="13" customWidth="1"/>
    <col min="8710" max="8710" width="19.140625" style="13" customWidth="1"/>
    <col min="8711" max="8711" width="10.140625" style="13" customWidth="1"/>
    <col min="8712" max="8712" width="10.7109375" style="13" customWidth="1"/>
    <col min="8713" max="8713" width="0" style="13" hidden="1" customWidth="1"/>
    <col min="8714" max="8714" width="11.5703125" style="13" customWidth="1"/>
    <col min="8715" max="8715" width="11.7109375" style="13" customWidth="1"/>
    <col min="8716" max="8716" width="11.5703125" style="13" customWidth="1"/>
    <col min="8717" max="8718" width="11.7109375" style="13" customWidth="1"/>
    <col min="8719" max="8719" width="11.5703125" style="13" customWidth="1"/>
    <col min="8720" max="8724" width="0" style="13" hidden="1" customWidth="1"/>
    <col min="8725" max="8725" width="11.7109375" style="13" customWidth="1"/>
    <col min="8726" max="8726" width="11.85546875" style="13" customWidth="1"/>
    <col min="8727" max="8727" width="9.5703125" style="13" customWidth="1"/>
    <col min="8728" max="8728" width="0" style="13" hidden="1" customWidth="1"/>
    <col min="8729" max="8729" width="16.5703125" style="13" customWidth="1"/>
    <col min="8730" max="8963" width="9.140625" style="13"/>
    <col min="8964" max="8964" width="6.140625" style="13" customWidth="1"/>
    <col min="8965" max="8965" width="29.42578125" style="13" customWidth="1"/>
    <col min="8966" max="8966" width="19.140625" style="13" customWidth="1"/>
    <col min="8967" max="8967" width="10.140625" style="13" customWidth="1"/>
    <col min="8968" max="8968" width="10.7109375" style="13" customWidth="1"/>
    <col min="8969" max="8969" width="0" style="13" hidden="1" customWidth="1"/>
    <col min="8970" max="8970" width="11.5703125" style="13" customWidth="1"/>
    <col min="8971" max="8971" width="11.7109375" style="13" customWidth="1"/>
    <col min="8972" max="8972" width="11.5703125" style="13" customWidth="1"/>
    <col min="8973" max="8974" width="11.7109375" style="13" customWidth="1"/>
    <col min="8975" max="8975" width="11.5703125" style="13" customWidth="1"/>
    <col min="8976" max="8980" width="0" style="13" hidden="1" customWidth="1"/>
    <col min="8981" max="8981" width="11.7109375" style="13" customWidth="1"/>
    <col min="8982" max="8982" width="11.85546875" style="13" customWidth="1"/>
    <col min="8983" max="8983" width="9.5703125" style="13" customWidth="1"/>
    <col min="8984" max="8984" width="0" style="13" hidden="1" customWidth="1"/>
    <col min="8985" max="8985" width="16.5703125" style="13" customWidth="1"/>
    <col min="8986" max="9219" width="9.140625" style="13"/>
    <col min="9220" max="9220" width="6.140625" style="13" customWidth="1"/>
    <col min="9221" max="9221" width="29.42578125" style="13" customWidth="1"/>
    <col min="9222" max="9222" width="19.140625" style="13" customWidth="1"/>
    <col min="9223" max="9223" width="10.140625" style="13" customWidth="1"/>
    <col min="9224" max="9224" width="10.7109375" style="13" customWidth="1"/>
    <col min="9225" max="9225" width="0" style="13" hidden="1" customWidth="1"/>
    <col min="9226" max="9226" width="11.5703125" style="13" customWidth="1"/>
    <col min="9227" max="9227" width="11.7109375" style="13" customWidth="1"/>
    <col min="9228" max="9228" width="11.5703125" style="13" customWidth="1"/>
    <col min="9229" max="9230" width="11.7109375" style="13" customWidth="1"/>
    <col min="9231" max="9231" width="11.5703125" style="13" customWidth="1"/>
    <col min="9232" max="9236" width="0" style="13" hidden="1" customWidth="1"/>
    <col min="9237" max="9237" width="11.7109375" style="13" customWidth="1"/>
    <col min="9238" max="9238" width="11.85546875" style="13" customWidth="1"/>
    <col min="9239" max="9239" width="9.5703125" style="13" customWidth="1"/>
    <col min="9240" max="9240" width="0" style="13" hidden="1" customWidth="1"/>
    <col min="9241" max="9241" width="16.5703125" style="13" customWidth="1"/>
    <col min="9242" max="9475" width="9.140625" style="13"/>
    <col min="9476" max="9476" width="6.140625" style="13" customWidth="1"/>
    <col min="9477" max="9477" width="29.42578125" style="13" customWidth="1"/>
    <col min="9478" max="9478" width="19.140625" style="13" customWidth="1"/>
    <col min="9479" max="9479" width="10.140625" style="13" customWidth="1"/>
    <col min="9480" max="9480" width="10.7109375" style="13" customWidth="1"/>
    <col min="9481" max="9481" width="0" style="13" hidden="1" customWidth="1"/>
    <col min="9482" max="9482" width="11.5703125" style="13" customWidth="1"/>
    <col min="9483" max="9483" width="11.7109375" style="13" customWidth="1"/>
    <col min="9484" max="9484" width="11.5703125" style="13" customWidth="1"/>
    <col min="9485" max="9486" width="11.7109375" style="13" customWidth="1"/>
    <col min="9487" max="9487" width="11.5703125" style="13" customWidth="1"/>
    <col min="9488" max="9492" width="0" style="13" hidden="1" customWidth="1"/>
    <col min="9493" max="9493" width="11.7109375" style="13" customWidth="1"/>
    <col min="9494" max="9494" width="11.85546875" style="13" customWidth="1"/>
    <col min="9495" max="9495" width="9.5703125" style="13" customWidth="1"/>
    <col min="9496" max="9496" width="0" style="13" hidden="1" customWidth="1"/>
    <col min="9497" max="9497" width="16.5703125" style="13" customWidth="1"/>
    <col min="9498" max="9731" width="9.140625" style="13"/>
    <col min="9732" max="9732" width="6.140625" style="13" customWidth="1"/>
    <col min="9733" max="9733" width="29.42578125" style="13" customWidth="1"/>
    <col min="9734" max="9734" width="19.140625" style="13" customWidth="1"/>
    <col min="9735" max="9735" width="10.140625" style="13" customWidth="1"/>
    <col min="9736" max="9736" width="10.7109375" style="13" customWidth="1"/>
    <col min="9737" max="9737" width="0" style="13" hidden="1" customWidth="1"/>
    <col min="9738" max="9738" width="11.5703125" style="13" customWidth="1"/>
    <col min="9739" max="9739" width="11.7109375" style="13" customWidth="1"/>
    <col min="9740" max="9740" width="11.5703125" style="13" customWidth="1"/>
    <col min="9741" max="9742" width="11.7109375" style="13" customWidth="1"/>
    <col min="9743" max="9743" width="11.5703125" style="13" customWidth="1"/>
    <col min="9744" max="9748" width="0" style="13" hidden="1" customWidth="1"/>
    <col min="9749" max="9749" width="11.7109375" style="13" customWidth="1"/>
    <col min="9750" max="9750" width="11.85546875" style="13" customWidth="1"/>
    <col min="9751" max="9751" width="9.5703125" style="13" customWidth="1"/>
    <col min="9752" max="9752" width="0" style="13" hidden="1" customWidth="1"/>
    <col min="9753" max="9753" width="16.5703125" style="13" customWidth="1"/>
    <col min="9754" max="9987" width="9.140625" style="13"/>
    <col min="9988" max="9988" width="6.140625" style="13" customWidth="1"/>
    <col min="9989" max="9989" width="29.42578125" style="13" customWidth="1"/>
    <col min="9990" max="9990" width="19.140625" style="13" customWidth="1"/>
    <col min="9991" max="9991" width="10.140625" style="13" customWidth="1"/>
    <col min="9992" max="9992" width="10.7109375" style="13" customWidth="1"/>
    <col min="9993" max="9993" width="0" style="13" hidden="1" customWidth="1"/>
    <col min="9994" max="9994" width="11.5703125" style="13" customWidth="1"/>
    <col min="9995" max="9995" width="11.7109375" style="13" customWidth="1"/>
    <col min="9996" max="9996" width="11.5703125" style="13" customWidth="1"/>
    <col min="9997" max="9998" width="11.7109375" style="13" customWidth="1"/>
    <col min="9999" max="9999" width="11.5703125" style="13" customWidth="1"/>
    <col min="10000" max="10004" width="0" style="13" hidden="1" customWidth="1"/>
    <col min="10005" max="10005" width="11.7109375" style="13" customWidth="1"/>
    <col min="10006" max="10006" width="11.85546875" style="13" customWidth="1"/>
    <col min="10007" max="10007" width="9.5703125" style="13" customWidth="1"/>
    <col min="10008" max="10008" width="0" style="13" hidden="1" customWidth="1"/>
    <col min="10009" max="10009" width="16.5703125" style="13" customWidth="1"/>
    <col min="10010" max="10243" width="9.140625" style="13"/>
    <col min="10244" max="10244" width="6.140625" style="13" customWidth="1"/>
    <col min="10245" max="10245" width="29.42578125" style="13" customWidth="1"/>
    <col min="10246" max="10246" width="19.140625" style="13" customWidth="1"/>
    <col min="10247" max="10247" width="10.140625" style="13" customWidth="1"/>
    <col min="10248" max="10248" width="10.7109375" style="13" customWidth="1"/>
    <col min="10249" max="10249" width="0" style="13" hidden="1" customWidth="1"/>
    <col min="10250" max="10250" width="11.5703125" style="13" customWidth="1"/>
    <col min="10251" max="10251" width="11.7109375" style="13" customWidth="1"/>
    <col min="10252" max="10252" width="11.5703125" style="13" customWidth="1"/>
    <col min="10253" max="10254" width="11.7109375" style="13" customWidth="1"/>
    <col min="10255" max="10255" width="11.5703125" style="13" customWidth="1"/>
    <col min="10256" max="10260" width="0" style="13" hidden="1" customWidth="1"/>
    <col min="10261" max="10261" width="11.7109375" style="13" customWidth="1"/>
    <col min="10262" max="10262" width="11.85546875" style="13" customWidth="1"/>
    <col min="10263" max="10263" width="9.5703125" style="13" customWidth="1"/>
    <col min="10264" max="10264" width="0" style="13" hidden="1" customWidth="1"/>
    <col min="10265" max="10265" width="16.5703125" style="13" customWidth="1"/>
    <col min="10266" max="10499" width="9.140625" style="13"/>
    <col min="10500" max="10500" width="6.140625" style="13" customWidth="1"/>
    <col min="10501" max="10501" width="29.42578125" style="13" customWidth="1"/>
    <col min="10502" max="10502" width="19.140625" style="13" customWidth="1"/>
    <col min="10503" max="10503" width="10.140625" style="13" customWidth="1"/>
    <col min="10504" max="10504" width="10.7109375" style="13" customWidth="1"/>
    <col min="10505" max="10505" width="0" style="13" hidden="1" customWidth="1"/>
    <col min="10506" max="10506" width="11.5703125" style="13" customWidth="1"/>
    <col min="10507" max="10507" width="11.7109375" style="13" customWidth="1"/>
    <col min="10508" max="10508" width="11.5703125" style="13" customWidth="1"/>
    <col min="10509" max="10510" width="11.7109375" style="13" customWidth="1"/>
    <col min="10511" max="10511" width="11.5703125" style="13" customWidth="1"/>
    <col min="10512" max="10516" width="0" style="13" hidden="1" customWidth="1"/>
    <col min="10517" max="10517" width="11.7109375" style="13" customWidth="1"/>
    <col min="10518" max="10518" width="11.85546875" style="13" customWidth="1"/>
    <col min="10519" max="10519" width="9.5703125" style="13" customWidth="1"/>
    <col min="10520" max="10520" width="0" style="13" hidden="1" customWidth="1"/>
    <col min="10521" max="10521" width="16.5703125" style="13" customWidth="1"/>
    <col min="10522" max="10755" width="9.140625" style="13"/>
    <col min="10756" max="10756" width="6.140625" style="13" customWidth="1"/>
    <col min="10757" max="10757" width="29.42578125" style="13" customWidth="1"/>
    <col min="10758" max="10758" width="19.140625" style="13" customWidth="1"/>
    <col min="10759" max="10759" width="10.140625" style="13" customWidth="1"/>
    <col min="10760" max="10760" width="10.7109375" style="13" customWidth="1"/>
    <col min="10761" max="10761" width="0" style="13" hidden="1" customWidth="1"/>
    <col min="10762" max="10762" width="11.5703125" style="13" customWidth="1"/>
    <col min="10763" max="10763" width="11.7109375" style="13" customWidth="1"/>
    <col min="10764" max="10764" width="11.5703125" style="13" customWidth="1"/>
    <col min="10765" max="10766" width="11.7109375" style="13" customWidth="1"/>
    <col min="10767" max="10767" width="11.5703125" style="13" customWidth="1"/>
    <col min="10768" max="10772" width="0" style="13" hidden="1" customWidth="1"/>
    <col min="10773" max="10773" width="11.7109375" style="13" customWidth="1"/>
    <col min="10774" max="10774" width="11.85546875" style="13" customWidth="1"/>
    <col min="10775" max="10775" width="9.5703125" style="13" customWidth="1"/>
    <col min="10776" max="10776" width="0" style="13" hidden="1" customWidth="1"/>
    <col min="10777" max="10777" width="16.5703125" style="13" customWidth="1"/>
    <col min="10778" max="11011" width="9.140625" style="13"/>
    <col min="11012" max="11012" width="6.140625" style="13" customWidth="1"/>
    <col min="11013" max="11013" width="29.42578125" style="13" customWidth="1"/>
    <col min="11014" max="11014" width="19.140625" style="13" customWidth="1"/>
    <col min="11015" max="11015" width="10.140625" style="13" customWidth="1"/>
    <col min="11016" max="11016" width="10.7109375" style="13" customWidth="1"/>
    <col min="11017" max="11017" width="0" style="13" hidden="1" customWidth="1"/>
    <col min="11018" max="11018" width="11.5703125" style="13" customWidth="1"/>
    <col min="11019" max="11019" width="11.7109375" style="13" customWidth="1"/>
    <col min="11020" max="11020" width="11.5703125" style="13" customWidth="1"/>
    <col min="11021" max="11022" width="11.7109375" style="13" customWidth="1"/>
    <col min="11023" max="11023" width="11.5703125" style="13" customWidth="1"/>
    <col min="11024" max="11028" width="0" style="13" hidden="1" customWidth="1"/>
    <col min="11029" max="11029" width="11.7109375" style="13" customWidth="1"/>
    <col min="11030" max="11030" width="11.85546875" style="13" customWidth="1"/>
    <col min="11031" max="11031" width="9.5703125" style="13" customWidth="1"/>
    <col min="11032" max="11032" width="0" style="13" hidden="1" customWidth="1"/>
    <col min="11033" max="11033" width="16.5703125" style="13" customWidth="1"/>
    <col min="11034" max="11267" width="9.140625" style="13"/>
    <col min="11268" max="11268" width="6.140625" style="13" customWidth="1"/>
    <col min="11269" max="11269" width="29.42578125" style="13" customWidth="1"/>
    <col min="11270" max="11270" width="19.140625" style="13" customWidth="1"/>
    <col min="11271" max="11271" width="10.140625" style="13" customWidth="1"/>
    <col min="11272" max="11272" width="10.7109375" style="13" customWidth="1"/>
    <col min="11273" max="11273" width="0" style="13" hidden="1" customWidth="1"/>
    <col min="11274" max="11274" width="11.5703125" style="13" customWidth="1"/>
    <col min="11275" max="11275" width="11.7109375" style="13" customWidth="1"/>
    <col min="11276" max="11276" width="11.5703125" style="13" customWidth="1"/>
    <col min="11277" max="11278" width="11.7109375" style="13" customWidth="1"/>
    <col min="11279" max="11279" width="11.5703125" style="13" customWidth="1"/>
    <col min="11280" max="11284" width="0" style="13" hidden="1" customWidth="1"/>
    <col min="11285" max="11285" width="11.7109375" style="13" customWidth="1"/>
    <col min="11286" max="11286" width="11.85546875" style="13" customWidth="1"/>
    <col min="11287" max="11287" width="9.5703125" style="13" customWidth="1"/>
    <col min="11288" max="11288" width="0" style="13" hidden="1" customWidth="1"/>
    <col min="11289" max="11289" width="16.5703125" style="13" customWidth="1"/>
    <col min="11290" max="11523" width="9.140625" style="13"/>
    <col min="11524" max="11524" width="6.140625" style="13" customWidth="1"/>
    <col min="11525" max="11525" width="29.42578125" style="13" customWidth="1"/>
    <col min="11526" max="11526" width="19.140625" style="13" customWidth="1"/>
    <col min="11527" max="11527" width="10.140625" style="13" customWidth="1"/>
    <col min="11528" max="11528" width="10.7109375" style="13" customWidth="1"/>
    <col min="11529" max="11529" width="0" style="13" hidden="1" customWidth="1"/>
    <col min="11530" max="11530" width="11.5703125" style="13" customWidth="1"/>
    <col min="11531" max="11531" width="11.7109375" style="13" customWidth="1"/>
    <col min="11532" max="11532" width="11.5703125" style="13" customWidth="1"/>
    <col min="11533" max="11534" width="11.7109375" style="13" customWidth="1"/>
    <col min="11535" max="11535" width="11.5703125" style="13" customWidth="1"/>
    <col min="11536" max="11540" width="0" style="13" hidden="1" customWidth="1"/>
    <col min="11541" max="11541" width="11.7109375" style="13" customWidth="1"/>
    <col min="11542" max="11542" width="11.85546875" style="13" customWidth="1"/>
    <col min="11543" max="11543" width="9.5703125" style="13" customWidth="1"/>
    <col min="11544" max="11544" width="0" style="13" hidden="1" customWidth="1"/>
    <col min="11545" max="11545" width="16.5703125" style="13" customWidth="1"/>
    <col min="11546" max="11779" width="9.140625" style="13"/>
    <col min="11780" max="11780" width="6.140625" style="13" customWidth="1"/>
    <col min="11781" max="11781" width="29.42578125" style="13" customWidth="1"/>
    <col min="11782" max="11782" width="19.140625" style="13" customWidth="1"/>
    <col min="11783" max="11783" width="10.140625" style="13" customWidth="1"/>
    <col min="11784" max="11784" width="10.7109375" style="13" customWidth="1"/>
    <col min="11785" max="11785" width="0" style="13" hidden="1" customWidth="1"/>
    <col min="11786" max="11786" width="11.5703125" style="13" customWidth="1"/>
    <col min="11787" max="11787" width="11.7109375" style="13" customWidth="1"/>
    <col min="11788" max="11788" width="11.5703125" style="13" customWidth="1"/>
    <col min="11789" max="11790" width="11.7109375" style="13" customWidth="1"/>
    <col min="11791" max="11791" width="11.5703125" style="13" customWidth="1"/>
    <col min="11792" max="11796" width="0" style="13" hidden="1" customWidth="1"/>
    <col min="11797" max="11797" width="11.7109375" style="13" customWidth="1"/>
    <col min="11798" max="11798" width="11.85546875" style="13" customWidth="1"/>
    <col min="11799" max="11799" width="9.5703125" style="13" customWidth="1"/>
    <col min="11800" max="11800" width="0" style="13" hidden="1" customWidth="1"/>
    <col min="11801" max="11801" width="16.5703125" style="13" customWidth="1"/>
    <col min="11802" max="12035" width="9.140625" style="13"/>
    <col min="12036" max="12036" width="6.140625" style="13" customWidth="1"/>
    <col min="12037" max="12037" width="29.42578125" style="13" customWidth="1"/>
    <col min="12038" max="12038" width="19.140625" style="13" customWidth="1"/>
    <col min="12039" max="12039" width="10.140625" style="13" customWidth="1"/>
    <col min="12040" max="12040" width="10.7109375" style="13" customWidth="1"/>
    <col min="12041" max="12041" width="0" style="13" hidden="1" customWidth="1"/>
    <col min="12042" max="12042" width="11.5703125" style="13" customWidth="1"/>
    <col min="12043" max="12043" width="11.7109375" style="13" customWidth="1"/>
    <col min="12044" max="12044" width="11.5703125" style="13" customWidth="1"/>
    <col min="12045" max="12046" width="11.7109375" style="13" customWidth="1"/>
    <col min="12047" max="12047" width="11.5703125" style="13" customWidth="1"/>
    <col min="12048" max="12052" width="0" style="13" hidden="1" customWidth="1"/>
    <col min="12053" max="12053" width="11.7109375" style="13" customWidth="1"/>
    <col min="12054" max="12054" width="11.85546875" style="13" customWidth="1"/>
    <col min="12055" max="12055" width="9.5703125" style="13" customWidth="1"/>
    <col min="12056" max="12056" width="0" style="13" hidden="1" customWidth="1"/>
    <col min="12057" max="12057" width="16.5703125" style="13" customWidth="1"/>
    <col min="12058" max="12291" width="9.140625" style="13"/>
    <col min="12292" max="12292" width="6.140625" style="13" customWidth="1"/>
    <col min="12293" max="12293" width="29.42578125" style="13" customWidth="1"/>
    <col min="12294" max="12294" width="19.140625" style="13" customWidth="1"/>
    <col min="12295" max="12295" width="10.140625" style="13" customWidth="1"/>
    <col min="12296" max="12296" width="10.7109375" style="13" customWidth="1"/>
    <col min="12297" max="12297" width="0" style="13" hidden="1" customWidth="1"/>
    <col min="12298" max="12298" width="11.5703125" style="13" customWidth="1"/>
    <col min="12299" max="12299" width="11.7109375" style="13" customWidth="1"/>
    <col min="12300" max="12300" width="11.5703125" style="13" customWidth="1"/>
    <col min="12301" max="12302" width="11.7109375" style="13" customWidth="1"/>
    <col min="12303" max="12303" width="11.5703125" style="13" customWidth="1"/>
    <col min="12304" max="12308" width="0" style="13" hidden="1" customWidth="1"/>
    <col min="12309" max="12309" width="11.7109375" style="13" customWidth="1"/>
    <col min="12310" max="12310" width="11.85546875" style="13" customWidth="1"/>
    <col min="12311" max="12311" width="9.5703125" style="13" customWidth="1"/>
    <col min="12312" max="12312" width="0" style="13" hidden="1" customWidth="1"/>
    <col min="12313" max="12313" width="16.5703125" style="13" customWidth="1"/>
    <col min="12314" max="12547" width="9.140625" style="13"/>
    <col min="12548" max="12548" width="6.140625" style="13" customWidth="1"/>
    <col min="12549" max="12549" width="29.42578125" style="13" customWidth="1"/>
    <col min="12550" max="12550" width="19.140625" style="13" customWidth="1"/>
    <col min="12551" max="12551" width="10.140625" style="13" customWidth="1"/>
    <col min="12552" max="12552" width="10.7109375" style="13" customWidth="1"/>
    <col min="12553" max="12553" width="0" style="13" hidden="1" customWidth="1"/>
    <col min="12554" max="12554" width="11.5703125" style="13" customWidth="1"/>
    <col min="12555" max="12555" width="11.7109375" style="13" customWidth="1"/>
    <col min="12556" max="12556" width="11.5703125" style="13" customWidth="1"/>
    <col min="12557" max="12558" width="11.7109375" style="13" customWidth="1"/>
    <col min="12559" max="12559" width="11.5703125" style="13" customWidth="1"/>
    <col min="12560" max="12564" width="0" style="13" hidden="1" customWidth="1"/>
    <col min="12565" max="12565" width="11.7109375" style="13" customWidth="1"/>
    <col min="12566" max="12566" width="11.85546875" style="13" customWidth="1"/>
    <col min="12567" max="12567" width="9.5703125" style="13" customWidth="1"/>
    <col min="12568" max="12568" width="0" style="13" hidden="1" customWidth="1"/>
    <col min="12569" max="12569" width="16.5703125" style="13" customWidth="1"/>
    <col min="12570" max="12803" width="9.140625" style="13"/>
    <col min="12804" max="12804" width="6.140625" style="13" customWidth="1"/>
    <col min="12805" max="12805" width="29.42578125" style="13" customWidth="1"/>
    <col min="12806" max="12806" width="19.140625" style="13" customWidth="1"/>
    <col min="12807" max="12807" width="10.140625" style="13" customWidth="1"/>
    <col min="12808" max="12808" width="10.7109375" style="13" customWidth="1"/>
    <col min="12809" max="12809" width="0" style="13" hidden="1" customWidth="1"/>
    <col min="12810" max="12810" width="11.5703125" style="13" customWidth="1"/>
    <col min="12811" max="12811" width="11.7109375" style="13" customWidth="1"/>
    <col min="12812" max="12812" width="11.5703125" style="13" customWidth="1"/>
    <col min="12813" max="12814" width="11.7109375" style="13" customWidth="1"/>
    <col min="12815" max="12815" width="11.5703125" style="13" customWidth="1"/>
    <col min="12816" max="12820" width="0" style="13" hidden="1" customWidth="1"/>
    <col min="12821" max="12821" width="11.7109375" style="13" customWidth="1"/>
    <col min="12822" max="12822" width="11.85546875" style="13" customWidth="1"/>
    <col min="12823" max="12823" width="9.5703125" style="13" customWidth="1"/>
    <col min="12824" max="12824" width="0" style="13" hidden="1" customWidth="1"/>
    <col min="12825" max="12825" width="16.5703125" style="13" customWidth="1"/>
    <col min="12826" max="13059" width="9.140625" style="13"/>
    <col min="13060" max="13060" width="6.140625" style="13" customWidth="1"/>
    <col min="13061" max="13061" width="29.42578125" style="13" customWidth="1"/>
    <col min="13062" max="13062" width="19.140625" style="13" customWidth="1"/>
    <col min="13063" max="13063" width="10.140625" style="13" customWidth="1"/>
    <col min="13064" max="13064" width="10.7109375" style="13" customWidth="1"/>
    <col min="13065" max="13065" width="0" style="13" hidden="1" customWidth="1"/>
    <col min="13066" max="13066" width="11.5703125" style="13" customWidth="1"/>
    <col min="13067" max="13067" width="11.7109375" style="13" customWidth="1"/>
    <col min="13068" max="13068" width="11.5703125" style="13" customWidth="1"/>
    <col min="13069" max="13070" width="11.7109375" style="13" customWidth="1"/>
    <col min="13071" max="13071" width="11.5703125" style="13" customWidth="1"/>
    <col min="13072" max="13076" width="0" style="13" hidden="1" customWidth="1"/>
    <col min="13077" max="13077" width="11.7109375" style="13" customWidth="1"/>
    <col min="13078" max="13078" width="11.85546875" style="13" customWidth="1"/>
    <col min="13079" max="13079" width="9.5703125" style="13" customWidth="1"/>
    <col min="13080" max="13080" width="0" style="13" hidden="1" customWidth="1"/>
    <col min="13081" max="13081" width="16.5703125" style="13" customWidth="1"/>
    <col min="13082" max="13315" width="9.140625" style="13"/>
    <col min="13316" max="13316" width="6.140625" style="13" customWidth="1"/>
    <col min="13317" max="13317" width="29.42578125" style="13" customWidth="1"/>
    <col min="13318" max="13318" width="19.140625" style="13" customWidth="1"/>
    <col min="13319" max="13319" width="10.140625" style="13" customWidth="1"/>
    <col min="13320" max="13320" width="10.7109375" style="13" customWidth="1"/>
    <col min="13321" max="13321" width="0" style="13" hidden="1" customWidth="1"/>
    <col min="13322" max="13322" width="11.5703125" style="13" customWidth="1"/>
    <col min="13323" max="13323" width="11.7109375" style="13" customWidth="1"/>
    <col min="13324" max="13324" width="11.5703125" style="13" customWidth="1"/>
    <col min="13325" max="13326" width="11.7109375" style="13" customWidth="1"/>
    <col min="13327" max="13327" width="11.5703125" style="13" customWidth="1"/>
    <col min="13328" max="13332" width="0" style="13" hidden="1" customWidth="1"/>
    <col min="13333" max="13333" width="11.7109375" style="13" customWidth="1"/>
    <col min="13334" max="13334" width="11.85546875" style="13" customWidth="1"/>
    <col min="13335" max="13335" width="9.5703125" style="13" customWidth="1"/>
    <col min="13336" max="13336" width="0" style="13" hidden="1" customWidth="1"/>
    <col min="13337" max="13337" width="16.5703125" style="13" customWidth="1"/>
    <col min="13338" max="13571" width="9.140625" style="13"/>
    <col min="13572" max="13572" width="6.140625" style="13" customWidth="1"/>
    <col min="13573" max="13573" width="29.42578125" style="13" customWidth="1"/>
    <col min="13574" max="13574" width="19.140625" style="13" customWidth="1"/>
    <col min="13575" max="13575" width="10.140625" style="13" customWidth="1"/>
    <col min="13576" max="13576" width="10.7109375" style="13" customWidth="1"/>
    <col min="13577" max="13577" width="0" style="13" hidden="1" customWidth="1"/>
    <col min="13578" max="13578" width="11.5703125" style="13" customWidth="1"/>
    <col min="13579" max="13579" width="11.7109375" style="13" customWidth="1"/>
    <col min="13580" max="13580" width="11.5703125" style="13" customWidth="1"/>
    <col min="13581" max="13582" width="11.7109375" style="13" customWidth="1"/>
    <col min="13583" max="13583" width="11.5703125" style="13" customWidth="1"/>
    <col min="13584" max="13588" width="0" style="13" hidden="1" customWidth="1"/>
    <col min="13589" max="13589" width="11.7109375" style="13" customWidth="1"/>
    <col min="13590" max="13590" width="11.85546875" style="13" customWidth="1"/>
    <col min="13591" max="13591" width="9.5703125" style="13" customWidth="1"/>
    <col min="13592" max="13592" width="0" style="13" hidden="1" customWidth="1"/>
    <col min="13593" max="13593" width="16.5703125" style="13" customWidth="1"/>
    <col min="13594" max="13827" width="9.140625" style="13"/>
    <col min="13828" max="13828" width="6.140625" style="13" customWidth="1"/>
    <col min="13829" max="13829" width="29.42578125" style="13" customWidth="1"/>
    <col min="13830" max="13830" width="19.140625" style="13" customWidth="1"/>
    <col min="13831" max="13831" width="10.140625" style="13" customWidth="1"/>
    <col min="13832" max="13832" width="10.7109375" style="13" customWidth="1"/>
    <col min="13833" max="13833" width="0" style="13" hidden="1" customWidth="1"/>
    <col min="13834" max="13834" width="11.5703125" style="13" customWidth="1"/>
    <col min="13835" max="13835" width="11.7109375" style="13" customWidth="1"/>
    <col min="13836" max="13836" width="11.5703125" style="13" customWidth="1"/>
    <col min="13837" max="13838" width="11.7109375" style="13" customWidth="1"/>
    <col min="13839" max="13839" width="11.5703125" style="13" customWidth="1"/>
    <col min="13840" max="13844" width="0" style="13" hidden="1" customWidth="1"/>
    <col min="13845" max="13845" width="11.7109375" style="13" customWidth="1"/>
    <col min="13846" max="13846" width="11.85546875" style="13" customWidth="1"/>
    <col min="13847" max="13847" width="9.5703125" style="13" customWidth="1"/>
    <col min="13848" max="13848" width="0" style="13" hidden="1" customWidth="1"/>
    <col min="13849" max="13849" width="16.5703125" style="13" customWidth="1"/>
    <col min="13850" max="14083" width="9.140625" style="13"/>
    <col min="14084" max="14084" width="6.140625" style="13" customWidth="1"/>
    <col min="14085" max="14085" width="29.42578125" style="13" customWidth="1"/>
    <col min="14086" max="14086" width="19.140625" style="13" customWidth="1"/>
    <col min="14087" max="14087" width="10.140625" style="13" customWidth="1"/>
    <col min="14088" max="14088" width="10.7109375" style="13" customWidth="1"/>
    <col min="14089" max="14089" width="0" style="13" hidden="1" customWidth="1"/>
    <col min="14090" max="14090" width="11.5703125" style="13" customWidth="1"/>
    <col min="14091" max="14091" width="11.7109375" style="13" customWidth="1"/>
    <col min="14092" max="14092" width="11.5703125" style="13" customWidth="1"/>
    <col min="14093" max="14094" width="11.7109375" style="13" customWidth="1"/>
    <col min="14095" max="14095" width="11.5703125" style="13" customWidth="1"/>
    <col min="14096" max="14100" width="0" style="13" hidden="1" customWidth="1"/>
    <col min="14101" max="14101" width="11.7109375" style="13" customWidth="1"/>
    <col min="14102" max="14102" width="11.85546875" style="13" customWidth="1"/>
    <col min="14103" max="14103" width="9.5703125" style="13" customWidth="1"/>
    <col min="14104" max="14104" width="0" style="13" hidden="1" customWidth="1"/>
    <col min="14105" max="14105" width="16.5703125" style="13" customWidth="1"/>
    <col min="14106" max="14339" width="9.140625" style="13"/>
    <col min="14340" max="14340" width="6.140625" style="13" customWidth="1"/>
    <col min="14341" max="14341" width="29.42578125" style="13" customWidth="1"/>
    <col min="14342" max="14342" width="19.140625" style="13" customWidth="1"/>
    <col min="14343" max="14343" width="10.140625" style="13" customWidth="1"/>
    <col min="14344" max="14344" width="10.7109375" style="13" customWidth="1"/>
    <col min="14345" max="14345" width="0" style="13" hidden="1" customWidth="1"/>
    <col min="14346" max="14346" width="11.5703125" style="13" customWidth="1"/>
    <col min="14347" max="14347" width="11.7109375" style="13" customWidth="1"/>
    <col min="14348" max="14348" width="11.5703125" style="13" customWidth="1"/>
    <col min="14349" max="14350" width="11.7109375" style="13" customWidth="1"/>
    <col min="14351" max="14351" width="11.5703125" style="13" customWidth="1"/>
    <col min="14352" max="14356" width="0" style="13" hidden="1" customWidth="1"/>
    <col min="14357" max="14357" width="11.7109375" style="13" customWidth="1"/>
    <col min="14358" max="14358" width="11.85546875" style="13" customWidth="1"/>
    <col min="14359" max="14359" width="9.5703125" style="13" customWidth="1"/>
    <col min="14360" max="14360" width="0" style="13" hidden="1" customWidth="1"/>
    <col min="14361" max="14361" width="16.5703125" style="13" customWidth="1"/>
    <col min="14362" max="14595" width="9.140625" style="13"/>
    <col min="14596" max="14596" width="6.140625" style="13" customWidth="1"/>
    <col min="14597" max="14597" width="29.42578125" style="13" customWidth="1"/>
    <col min="14598" max="14598" width="19.140625" style="13" customWidth="1"/>
    <col min="14599" max="14599" width="10.140625" style="13" customWidth="1"/>
    <col min="14600" max="14600" width="10.7109375" style="13" customWidth="1"/>
    <col min="14601" max="14601" width="0" style="13" hidden="1" customWidth="1"/>
    <col min="14602" max="14602" width="11.5703125" style="13" customWidth="1"/>
    <col min="14603" max="14603" width="11.7109375" style="13" customWidth="1"/>
    <col min="14604" max="14604" width="11.5703125" style="13" customWidth="1"/>
    <col min="14605" max="14606" width="11.7109375" style="13" customWidth="1"/>
    <col min="14607" max="14607" width="11.5703125" style="13" customWidth="1"/>
    <col min="14608" max="14612" width="0" style="13" hidden="1" customWidth="1"/>
    <col min="14613" max="14613" width="11.7109375" style="13" customWidth="1"/>
    <col min="14614" max="14614" width="11.85546875" style="13" customWidth="1"/>
    <col min="14615" max="14615" width="9.5703125" style="13" customWidth="1"/>
    <col min="14616" max="14616" width="0" style="13" hidden="1" customWidth="1"/>
    <col min="14617" max="14617" width="16.5703125" style="13" customWidth="1"/>
    <col min="14618" max="14851" width="9.140625" style="13"/>
    <col min="14852" max="14852" width="6.140625" style="13" customWidth="1"/>
    <col min="14853" max="14853" width="29.42578125" style="13" customWidth="1"/>
    <col min="14854" max="14854" width="19.140625" style="13" customWidth="1"/>
    <col min="14855" max="14855" width="10.140625" style="13" customWidth="1"/>
    <col min="14856" max="14856" width="10.7109375" style="13" customWidth="1"/>
    <col min="14857" max="14857" width="0" style="13" hidden="1" customWidth="1"/>
    <col min="14858" max="14858" width="11.5703125" style="13" customWidth="1"/>
    <col min="14859" max="14859" width="11.7109375" style="13" customWidth="1"/>
    <col min="14860" max="14860" width="11.5703125" style="13" customWidth="1"/>
    <col min="14861" max="14862" width="11.7109375" style="13" customWidth="1"/>
    <col min="14863" max="14863" width="11.5703125" style="13" customWidth="1"/>
    <col min="14864" max="14868" width="0" style="13" hidden="1" customWidth="1"/>
    <col min="14869" max="14869" width="11.7109375" style="13" customWidth="1"/>
    <col min="14870" max="14870" width="11.85546875" style="13" customWidth="1"/>
    <col min="14871" max="14871" width="9.5703125" style="13" customWidth="1"/>
    <col min="14872" max="14872" width="0" style="13" hidden="1" customWidth="1"/>
    <col min="14873" max="14873" width="16.5703125" style="13" customWidth="1"/>
    <col min="14874" max="15107" width="9.140625" style="13"/>
    <col min="15108" max="15108" width="6.140625" style="13" customWidth="1"/>
    <col min="15109" max="15109" width="29.42578125" style="13" customWidth="1"/>
    <col min="15110" max="15110" width="19.140625" style="13" customWidth="1"/>
    <col min="15111" max="15111" width="10.140625" style="13" customWidth="1"/>
    <col min="15112" max="15112" width="10.7109375" style="13" customWidth="1"/>
    <col min="15113" max="15113" width="0" style="13" hidden="1" customWidth="1"/>
    <col min="15114" max="15114" width="11.5703125" style="13" customWidth="1"/>
    <col min="15115" max="15115" width="11.7109375" style="13" customWidth="1"/>
    <col min="15116" max="15116" width="11.5703125" style="13" customWidth="1"/>
    <col min="15117" max="15118" width="11.7109375" style="13" customWidth="1"/>
    <col min="15119" max="15119" width="11.5703125" style="13" customWidth="1"/>
    <col min="15120" max="15124" width="0" style="13" hidden="1" customWidth="1"/>
    <col min="15125" max="15125" width="11.7109375" style="13" customWidth="1"/>
    <col min="15126" max="15126" width="11.85546875" style="13" customWidth="1"/>
    <col min="15127" max="15127" width="9.5703125" style="13" customWidth="1"/>
    <col min="15128" max="15128" width="0" style="13" hidden="1" customWidth="1"/>
    <col min="15129" max="15129" width="16.5703125" style="13" customWidth="1"/>
    <col min="15130" max="15363" width="9.140625" style="13"/>
    <col min="15364" max="15364" width="6.140625" style="13" customWidth="1"/>
    <col min="15365" max="15365" width="29.42578125" style="13" customWidth="1"/>
    <col min="15366" max="15366" width="19.140625" style="13" customWidth="1"/>
    <col min="15367" max="15367" width="10.140625" style="13" customWidth="1"/>
    <col min="15368" max="15368" width="10.7109375" style="13" customWidth="1"/>
    <col min="15369" max="15369" width="0" style="13" hidden="1" customWidth="1"/>
    <col min="15370" max="15370" width="11.5703125" style="13" customWidth="1"/>
    <col min="15371" max="15371" width="11.7109375" style="13" customWidth="1"/>
    <col min="15372" max="15372" width="11.5703125" style="13" customWidth="1"/>
    <col min="15373" max="15374" width="11.7109375" style="13" customWidth="1"/>
    <col min="15375" max="15375" width="11.5703125" style="13" customWidth="1"/>
    <col min="15376" max="15380" width="0" style="13" hidden="1" customWidth="1"/>
    <col min="15381" max="15381" width="11.7109375" style="13" customWidth="1"/>
    <col min="15382" max="15382" width="11.85546875" style="13" customWidth="1"/>
    <col min="15383" max="15383" width="9.5703125" style="13" customWidth="1"/>
    <col min="15384" max="15384" width="0" style="13" hidden="1" customWidth="1"/>
    <col min="15385" max="15385" width="16.5703125" style="13" customWidth="1"/>
    <col min="15386" max="15619" width="9.140625" style="13"/>
    <col min="15620" max="15620" width="6.140625" style="13" customWidth="1"/>
    <col min="15621" max="15621" width="29.42578125" style="13" customWidth="1"/>
    <col min="15622" max="15622" width="19.140625" style="13" customWidth="1"/>
    <col min="15623" max="15623" width="10.140625" style="13" customWidth="1"/>
    <col min="15624" max="15624" width="10.7109375" style="13" customWidth="1"/>
    <col min="15625" max="15625" width="0" style="13" hidden="1" customWidth="1"/>
    <col min="15626" max="15626" width="11.5703125" style="13" customWidth="1"/>
    <col min="15627" max="15627" width="11.7109375" style="13" customWidth="1"/>
    <col min="15628" max="15628" width="11.5703125" style="13" customWidth="1"/>
    <col min="15629" max="15630" width="11.7109375" style="13" customWidth="1"/>
    <col min="15631" max="15631" width="11.5703125" style="13" customWidth="1"/>
    <col min="15632" max="15636" width="0" style="13" hidden="1" customWidth="1"/>
    <col min="15637" max="15637" width="11.7109375" style="13" customWidth="1"/>
    <col min="15638" max="15638" width="11.85546875" style="13" customWidth="1"/>
    <col min="15639" max="15639" width="9.5703125" style="13" customWidth="1"/>
    <col min="15640" max="15640" width="0" style="13" hidden="1" customWidth="1"/>
    <col min="15641" max="15641" width="16.5703125" style="13" customWidth="1"/>
    <col min="15642" max="15875" width="9.140625" style="13"/>
    <col min="15876" max="15876" width="6.140625" style="13" customWidth="1"/>
    <col min="15877" max="15877" width="29.42578125" style="13" customWidth="1"/>
    <col min="15878" max="15878" width="19.140625" style="13" customWidth="1"/>
    <col min="15879" max="15879" width="10.140625" style="13" customWidth="1"/>
    <col min="15880" max="15880" width="10.7109375" style="13" customWidth="1"/>
    <col min="15881" max="15881" width="0" style="13" hidden="1" customWidth="1"/>
    <col min="15882" max="15882" width="11.5703125" style="13" customWidth="1"/>
    <col min="15883" max="15883" width="11.7109375" style="13" customWidth="1"/>
    <col min="15884" max="15884" width="11.5703125" style="13" customWidth="1"/>
    <col min="15885" max="15886" width="11.7109375" style="13" customWidth="1"/>
    <col min="15887" max="15887" width="11.5703125" style="13" customWidth="1"/>
    <col min="15888" max="15892" width="0" style="13" hidden="1" customWidth="1"/>
    <col min="15893" max="15893" width="11.7109375" style="13" customWidth="1"/>
    <col min="15894" max="15894" width="11.85546875" style="13" customWidth="1"/>
    <col min="15895" max="15895" width="9.5703125" style="13" customWidth="1"/>
    <col min="15896" max="15896" width="0" style="13" hidden="1" customWidth="1"/>
    <col min="15897" max="15897" width="16.5703125" style="13" customWidth="1"/>
    <col min="15898" max="16131" width="9.140625" style="13"/>
    <col min="16132" max="16132" width="6.140625" style="13" customWidth="1"/>
    <col min="16133" max="16133" width="29.42578125" style="13" customWidth="1"/>
    <col min="16134" max="16134" width="19.140625" style="13" customWidth="1"/>
    <col min="16135" max="16135" width="10.140625" style="13" customWidth="1"/>
    <col min="16136" max="16136" width="10.7109375" style="13" customWidth="1"/>
    <col min="16137" max="16137" width="0" style="13" hidden="1" customWidth="1"/>
    <col min="16138" max="16138" width="11.5703125" style="13" customWidth="1"/>
    <col min="16139" max="16139" width="11.7109375" style="13" customWidth="1"/>
    <col min="16140" max="16140" width="11.5703125" style="13" customWidth="1"/>
    <col min="16141" max="16142" width="11.7109375" style="13" customWidth="1"/>
    <col min="16143" max="16143" width="11.5703125" style="13" customWidth="1"/>
    <col min="16144" max="16148" width="0" style="13" hidden="1" customWidth="1"/>
    <col min="16149" max="16149" width="11.7109375" style="13" customWidth="1"/>
    <col min="16150" max="16150" width="11.85546875" style="13" customWidth="1"/>
    <col min="16151" max="16151" width="9.5703125" style="13" customWidth="1"/>
    <col min="16152" max="16152" width="0" style="13" hidden="1" customWidth="1"/>
    <col min="16153" max="16153" width="16.5703125" style="13" customWidth="1"/>
    <col min="16154" max="16384" width="9.140625" style="13"/>
  </cols>
  <sheetData>
    <row r="1" spans="1:30" s="22" customFormat="1" ht="20.25" x14ac:dyDescent="0.3">
      <c r="A1" s="51" t="s">
        <v>59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s="22" customFormat="1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7" customFormat="1" ht="24" customHeight="1" thickBot="1" x14ac:dyDescent="0.25">
      <c r="A3" s="26"/>
      <c r="B3" s="26"/>
      <c r="C3" s="26"/>
      <c r="D3" s="84" t="s">
        <v>54</v>
      </c>
      <c r="E3" s="85">
        <f>COUNTIF(LISTA_6[E],"&gt;0")</f>
        <v>0</v>
      </c>
      <c r="F3" s="85">
        <f>SUM(LISTA_6[F])</f>
        <v>0</v>
      </c>
      <c r="G3" s="85">
        <f>SUM(LISTA_6[G])</f>
        <v>0</v>
      </c>
      <c r="H3" s="85">
        <f>SUM(LISTA_6[H])</f>
        <v>0</v>
      </c>
      <c r="I3" s="85">
        <f>SUM(LISTA_6[I])</f>
        <v>0</v>
      </c>
      <c r="J3" s="85">
        <f>SUM(LISTA_6[J])</f>
        <v>0</v>
      </c>
      <c r="K3" s="85">
        <f>SUM(LISTA_6[K])</f>
        <v>0</v>
      </c>
      <c r="L3" s="85">
        <f>SUM(LISTA_6[L])</f>
        <v>0</v>
      </c>
      <c r="M3" s="85">
        <f>SUM(LISTA_6[M])</f>
        <v>0</v>
      </c>
      <c r="N3" s="85">
        <f>SUM(LISTA_6[N])</f>
        <v>0</v>
      </c>
      <c r="O3" s="85">
        <f>SUM(LISTA_6[O])</f>
        <v>0</v>
      </c>
      <c r="P3" s="85">
        <f>SUM(LISTA_6[P])</f>
        <v>0</v>
      </c>
      <c r="Q3" s="85">
        <f>SUM(LISTA_6[Q])</f>
        <v>0</v>
      </c>
      <c r="R3" s="85">
        <f>SUM(LISTA_6[R])</f>
        <v>0</v>
      </c>
      <c r="S3" s="85">
        <f>SUM(LISTA_6[S])</f>
        <v>0</v>
      </c>
      <c r="T3" s="85">
        <f>SUM(LISTA_6[T])</f>
        <v>0</v>
      </c>
      <c r="U3" s="85">
        <f>SUM(LISTA_6[U])</f>
        <v>0</v>
      </c>
      <c r="V3" s="85">
        <f>SUM(LISTA_6[V])</f>
        <v>0</v>
      </c>
      <c r="W3" s="85">
        <f>SUM(LISTA_6[W])</f>
        <v>0</v>
      </c>
      <c r="X3" s="85">
        <f>SUM(LISTA_6[X])</f>
        <v>0</v>
      </c>
      <c r="Y3" s="85">
        <f>SUM(LISTA_6[Y])</f>
        <v>0</v>
      </c>
      <c r="Z3" s="85">
        <f>SUM(LISTA_6[Z])</f>
        <v>0</v>
      </c>
      <c r="AA3" s="85">
        <f>SUM(LISTA_6[AA])</f>
        <v>0</v>
      </c>
      <c r="AB3" s="85">
        <f>SUM(LISTA_6[AB])</f>
        <v>0</v>
      </c>
      <c r="AC3" s="85">
        <f>SUM(LISTA_6[AC])</f>
        <v>0</v>
      </c>
      <c r="AD3" s="85">
        <f>SUM(LISTA_6[AD])</f>
        <v>0</v>
      </c>
    </row>
    <row r="4" spans="1:30" s="27" customFormat="1" ht="33.75" customHeight="1" thickBot="1" x14ac:dyDescent="0.25">
      <c r="A4" s="52" t="s">
        <v>1</v>
      </c>
      <c r="B4" s="54" t="s">
        <v>2</v>
      </c>
      <c r="C4" s="56" t="s">
        <v>3</v>
      </c>
      <c r="D4" s="58" t="s">
        <v>4</v>
      </c>
      <c r="E4" s="61" t="s">
        <v>5</v>
      </c>
      <c r="F4" s="64" t="s">
        <v>6</v>
      </c>
      <c r="G4" s="67" t="s">
        <v>7</v>
      </c>
      <c r="H4" s="68"/>
      <c r="I4" s="68"/>
      <c r="J4" s="68"/>
      <c r="K4" s="68"/>
      <c r="L4" s="68"/>
      <c r="M4" s="69"/>
      <c r="N4" s="67" t="s">
        <v>8</v>
      </c>
      <c r="O4" s="68"/>
      <c r="P4" s="68"/>
      <c r="Q4" s="68"/>
      <c r="R4" s="69"/>
      <c r="S4" s="67" t="s">
        <v>9</v>
      </c>
      <c r="T4" s="68"/>
      <c r="U4" s="68"/>
      <c r="V4" s="68"/>
      <c r="W4" s="68"/>
      <c r="X4" s="69"/>
      <c r="Y4" s="70" t="s">
        <v>10</v>
      </c>
      <c r="Z4" s="71"/>
      <c r="AA4" s="72"/>
      <c r="AB4" s="67" t="s">
        <v>11</v>
      </c>
      <c r="AC4" s="69"/>
      <c r="AD4" s="73" t="s">
        <v>12</v>
      </c>
    </row>
    <row r="5" spans="1:30" s="27" customFormat="1" ht="16.5" thickBot="1" x14ac:dyDescent="0.25">
      <c r="A5" s="53"/>
      <c r="B5" s="55"/>
      <c r="C5" s="57"/>
      <c r="D5" s="59"/>
      <c r="E5" s="62"/>
      <c r="F5" s="65"/>
      <c r="G5" s="1">
        <v>150</v>
      </c>
      <c r="H5" s="2">
        <v>113</v>
      </c>
      <c r="I5" s="1">
        <v>75</v>
      </c>
      <c r="J5" s="1">
        <v>75</v>
      </c>
      <c r="K5" s="1">
        <v>38</v>
      </c>
      <c r="L5" s="3">
        <v>38</v>
      </c>
      <c r="M5" s="3">
        <v>38</v>
      </c>
      <c r="N5" s="3">
        <v>220</v>
      </c>
      <c r="O5" s="3">
        <v>165</v>
      </c>
      <c r="P5" s="3">
        <v>145</v>
      </c>
      <c r="Q5" s="1">
        <v>110</v>
      </c>
      <c r="R5" s="1">
        <v>55</v>
      </c>
      <c r="S5" s="1">
        <v>60</v>
      </c>
      <c r="T5" s="1">
        <v>45</v>
      </c>
      <c r="U5" s="1">
        <v>40</v>
      </c>
      <c r="V5" s="1">
        <v>30</v>
      </c>
      <c r="W5" s="4">
        <v>15</v>
      </c>
      <c r="X5" s="64" t="s">
        <v>13</v>
      </c>
      <c r="Y5" s="5">
        <v>30</v>
      </c>
      <c r="Z5" s="6">
        <v>15</v>
      </c>
      <c r="AA5" s="6">
        <v>15</v>
      </c>
      <c r="AB5" s="1">
        <v>10</v>
      </c>
      <c r="AC5" s="77" t="s">
        <v>14</v>
      </c>
      <c r="AD5" s="74"/>
    </row>
    <row r="6" spans="1:30" s="27" customFormat="1" ht="96" customHeight="1" thickBot="1" x14ac:dyDescent="0.25">
      <c r="A6" s="53"/>
      <c r="B6" s="55"/>
      <c r="C6" s="57"/>
      <c r="D6" s="60"/>
      <c r="E6" s="63"/>
      <c r="F6" s="66"/>
      <c r="G6" s="7" t="s">
        <v>15</v>
      </c>
      <c r="H6" s="8" t="s">
        <v>16</v>
      </c>
      <c r="I6" s="8" t="s">
        <v>17</v>
      </c>
      <c r="J6" s="8" t="s">
        <v>18</v>
      </c>
      <c r="K6" s="9" t="s">
        <v>19</v>
      </c>
      <c r="L6" s="10" t="s">
        <v>20</v>
      </c>
      <c r="M6" s="8" t="s">
        <v>21</v>
      </c>
      <c r="N6" s="10" t="s">
        <v>15</v>
      </c>
      <c r="O6" s="39" t="s">
        <v>85</v>
      </c>
      <c r="P6" s="40" t="s">
        <v>86</v>
      </c>
      <c r="Q6" s="39" t="s">
        <v>87</v>
      </c>
      <c r="R6" s="40" t="s">
        <v>88</v>
      </c>
      <c r="S6" s="10" t="s">
        <v>15</v>
      </c>
      <c r="T6" s="39" t="s">
        <v>85</v>
      </c>
      <c r="U6" s="40" t="s">
        <v>86</v>
      </c>
      <c r="V6" s="39" t="s">
        <v>87</v>
      </c>
      <c r="W6" s="40" t="s">
        <v>88</v>
      </c>
      <c r="X6" s="76"/>
      <c r="Y6" s="8" t="s">
        <v>22</v>
      </c>
      <c r="Z6" s="28" t="s">
        <v>23</v>
      </c>
      <c r="AA6" s="28" t="s">
        <v>82</v>
      </c>
      <c r="AB6" s="11" t="s">
        <v>24</v>
      </c>
      <c r="AC6" s="78"/>
      <c r="AD6" s="75"/>
    </row>
    <row r="7" spans="1:30" s="14" customFormat="1" ht="13.5" customHeight="1" x14ac:dyDescent="0.2">
      <c r="A7" s="15" t="s">
        <v>25</v>
      </c>
      <c r="B7" s="16" t="s">
        <v>26</v>
      </c>
      <c r="C7" s="17" t="s">
        <v>27</v>
      </c>
      <c r="D7" s="17" t="s">
        <v>28</v>
      </c>
      <c r="E7" s="18" t="s">
        <v>29</v>
      </c>
      <c r="F7" s="18" t="s">
        <v>30</v>
      </c>
      <c r="G7" s="18" t="s">
        <v>31</v>
      </c>
      <c r="H7" s="18" t="s">
        <v>32</v>
      </c>
      <c r="I7" s="18" t="s">
        <v>33</v>
      </c>
      <c r="J7" s="18" t="s">
        <v>34</v>
      </c>
      <c r="K7" s="18" t="s">
        <v>35</v>
      </c>
      <c r="L7" s="18" t="s">
        <v>36</v>
      </c>
      <c r="M7" s="18" t="s">
        <v>37</v>
      </c>
      <c r="N7" s="18" t="s">
        <v>38</v>
      </c>
      <c r="O7" s="18" t="s">
        <v>39</v>
      </c>
      <c r="P7" s="18" t="s">
        <v>40</v>
      </c>
      <c r="Q7" s="18" t="s">
        <v>41</v>
      </c>
      <c r="R7" s="18" t="s">
        <v>42</v>
      </c>
      <c r="S7" s="18" t="s">
        <v>43</v>
      </c>
      <c r="T7" s="18" t="s">
        <v>44</v>
      </c>
      <c r="U7" s="18" t="s">
        <v>45</v>
      </c>
      <c r="V7" s="18" t="s">
        <v>46</v>
      </c>
      <c r="W7" s="18" t="s">
        <v>47</v>
      </c>
      <c r="X7" s="18" t="s">
        <v>48</v>
      </c>
      <c r="Y7" s="18" t="s">
        <v>49</v>
      </c>
      <c r="Z7" s="18" t="s">
        <v>50</v>
      </c>
      <c r="AA7" s="18" t="s">
        <v>51</v>
      </c>
      <c r="AB7" s="18" t="s">
        <v>52</v>
      </c>
      <c r="AC7" s="18" t="s">
        <v>53</v>
      </c>
      <c r="AD7" s="19" t="s">
        <v>83</v>
      </c>
    </row>
    <row r="8" spans="1:30" x14ac:dyDescent="0.2">
      <c r="A8" s="12">
        <v>1</v>
      </c>
      <c r="B8" s="46"/>
      <c r="C8" s="45"/>
      <c r="D8" s="47"/>
      <c r="E8" s="45"/>
      <c r="F8" s="42" t="str">
        <f>IF(SUM(LISTA_6[[#This Row],[N]:[R]])&gt;0,1,"")</f>
        <v/>
      </c>
      <c r="G8" s="42"/>
      <c r="H8" s="42"/>
      <c r="I8" s="42"/>
      <c r="J8" s="42"/>
      <c r="K8" s="42"/>
      <c r="L8" s="42"/>
      <c r="M8" s="42"/>
      <c r="N8" s="42"/>
      <c r="O8" s="43"/>
      <c r="P8" s="42"/>
      <c r="Q8" s="42"/>
      <c r="R8" s="42"/>
      <c r="S8" s="42"/>
      <c r="T8" s="42"/>
      <c r="U8" s="42"/>
      <c r="V8" s="42"/>
      <c r="W8" s="42"/>
      <c r="X8" s="42" t="str">
        <f>IF(SUM(LISTA_6[[#This Row],[S]:[W]])&gt;0,1,"")</f>
        <v/>
      </c>
      <c r="Y8" s="42"/>
      <c r="Z8" s="42"/>
      <c r="AA8" s="42"/>
      <c r="AB8" s="42"/>
      <c r="AC8" s="42"/>
      <c r="AD8" s="20">
        <f>(LISTA_6[[#This Row],[G]]*$G$5)+(LISTA_6[[#This Row],[H]]*$H$5)+(LISTA_6[[#This Row],[I]]*$I$5)+(LISTA_6[[#This Row],[J]]*$J$5)+(LISTA_6[[#This Row],[K]]*$K$5)+(LISTA_6[[#This Row],[L]]*$L$5)+(LISTA_6[[#This Row],[M]]*$M$5)+(LISTA_6[[#This Row],[N]]*$N$5)+(LISTA_6[[#This Row],[O]]*$O$5)+(LISTA_6[[#This Row],[P]]*$P$5)+(LISTA_6[[#This Row],[Q]]*$Q$5)+(LISTA_6[[#This Row],[R]]*$R$5)+(LISTA_6[[#This Row],[S]]*$S$5)+(LISTA_6[[#This Row],[T]]*$T$5)+(LISTA_6[[#This Row],[U]]*$U$5)+(LISTA_6[[#This Row],[V]]*$V$5)+(LISTA_6[[#This Row],[W]]*$W$5)+(LISTA_6[[#This Row],[Y]]*$Y$5)+(LISTA_6[[#This Row],[Z]]*$Z$5)+(LISTA_6[[#This Row],[AA]]*$AA$5)+(LISTA_6[[#This Row],[AB]]*$AB$5)</f>
        <v>0</v>
      </c>
    </row>
    <row r="9" spans="1:30" x14ac:dyDescent="0.2">
      <c r="A9" s="12">
        <v>2</v>
      </c>
      <c r="B9" s="46"/>
      <c r="C9" s="45"/>
      <c r="D9" s="45"/>
      <c r="E9" s="45"/>
      <c r="F9" s="42" t="str">
        <f>IF(SUM(LISTA_6[[#This Row],[N]:[R]])&gt;0,1,"")</f>
        <v/>
      </c>
      <c r="G9" s="42"/>
      <c r="H9" s="42"/>
      <c r="I9" s="42"/>
      <c r="J9" s="42"/>
      <c r="K9" s="42"/>
      <c r="L9" s="42"/>
      <c r="M9" s="42"/>
      <c r="N9" s="42"/>
      <c r="O9" s="43"/>
      <c r="P9" s="42"/>
      <c r="Q9" s="42"/>
      <c r="R9" s="42"/>
      <c r="S9" s="42"/>
      <c r="T9" s="42"/>
      <c r="U9" s="42"/>
      <c r="V9" s="42"/>
      <c r="W9" s="42"/>
      <c r="X9" s="42" t="str">
        <f>IF(SUM(LISTA_6[[#This Row],[S]:[W]])&gt;0,1,"")</f>
        <v/>
      </c>
      <c r="Y9" s="42"/>
      <c r="Z9" s="42"/>
      <c r="AA9" s="42"/>
      <c r="AB9" s="42"/>
      <c r="AC9" s="42"/>
      <c r="AD9" s="21">
        <f>(LISTA_6[[#This Row],[G]]*$G$5)+(LISTA_6[[#This Row],[H]]*$H$5)+(LISTA_6[[#This Row],[I]]*$I$5)+(LISTA_6[[#This Row],[J]]*$J$5)+(LISTA_6[[#This Row],[K]]*$K$5)+(LISTA_6[[#This Row],[L]]*$L$5)+(LISTA_6[[#This Row],[M]]*$M$5)+(LISTA_6[[#This Row],[N]]*$N$5)+(LISTA_6[[#This Row],[O]]*$O$5)+(LISTA_6[[#This Row],[P]]*$P$5)+(LISTA_6[[#This Row],[Q]]*$Q$5)+(LISTA_6[[#This Row],[R]]*$R$5)+(LISTA_6[[#This Row],[S]]*$S$5)+(LISTA_6[[#This Row],[T]]*$T$5)+(LISTA_6[[#This Row],[U]]*$U$5)+(LISTA_6[[#This Row],[V]]*$V$5)+(LISTA_6[[#This Row],[W]]*$W$5)+(LISTA_6[[#This Row],[Y]]*$Y$5)+(LISTA_6[[#This Row],[Z]]*$Z$5)+(LISTA_6[[#This Row],[AA]]*$AA$5)+(LISTA_6[[#This Row],[AB]]*$AB$5)</f>
        <v>0</v>
      </c>
    </row>
    <row r="10" spans="1:30" x14ac:dyDescent="0.2">
      <c r="A10" s="12">
        <v>3</v>
      </c>
      <c r="B10" s="46"/>
      <c r="C10" s="45"/>
      <c r="D10" s="45"/>
      <c r="E10" s="45"/>
      <c r="F10" s="42" t="str">
        <f>IF(SUM(LISTA_6[[#This Row],[N]:[R]])&gt;0,1,"")</f>
        <v/>
      </c>
      <c r="G10" s="42"/>
      <c r="H10" s="42"/>
      <c r="I10" s="42"/>
      <c r="J10" s="42"/>
      <c r="K10" s="42"/>
      <c r="L10" s="42"/>
      <c r="M10" s="42"/>
      <c r="N10" s="42"/>
      <c r="O10" s="43"/>
      <c r="P10" s="42"/>
      <c r="Q10" s="42"/>
      <c r="R10" s="42"/>
      <c r="S10" s="42"/>
      <c r="T10" s="42"/>
      <c r="U10" s="42"/>
      <c r="V10" s="42"/>
      <c r="W10" s="42"/>
      <c r="X10" s="42" t="str">
        <f>IF(SUM(LISTA_6[[#This Row],[S]:[W]])&gt;0,1,"")</f>
        <v/>
      </c>
      <c r="Y10" s="42"/>
      <c r="Z10" s="42"/>
      <c r="AA10" s="42"/>
      <c r="AB10" s="42"/>
      <c r="AC10" s="42"/>
      <c r="AD10" s="21">
        <f>(LISTA_6[[#This Row],[G]]*$G$5)+(LISTA_6[[#This Row],[H]]*$H$5)+(LISTA_6[[#This Row],[I]]*$I$5)+(LISTA_6[[#This Row],[J]]*$J$5)+(LISTA_6[[#This Row],[K]]*$K$5)+(LISTA_6[[#This Row],[L]]*$L$5)+(LISTA_6[[#This Row],[M]]*$M$5)+(LISTA_6[[#This Row],[N]]*$N$5)+(LISTA_6[[#This Row],[O]]*$O$5)+(LISTA_6[[#This Row],[P]]*$P$5)+(LISTA_6[[#This Row],[Q]]*$Q$5)+(LISTA_6[[#This Row],[R]]*$R$5)+(LISTA_6[[#This Row],[S]]*$S$5)+(LISTA_6[[#This Row],[T]]*$T$5)+(LISTA_6[[#This Row],[U]]*$U$5)+(LISTA_6[[#This Row],[V]]*$V$5)+(LISTA_6[[#This Row],[W]]*$W$5)+(LISTA_6[[#This Row],[Y]]*$Y$5)+(LISTA_6[[#This Row],[Z]]*$Z$5)+(LISTA_6[[#This Row],[AA]]*$AA$5)+(LISTA_6[[#This Row],[AB]]*$AB$5)</f>
        <v>0</v>
      </c>
    </row>
    <row r="15" spans="1:30" x14ac:dyDescent="0.2">
      <c r="M15" s="14"/>
    </row>
  </sheetData>
  <sheetProtection formatCells="0" formatColumns="0" formatRows="0" insertColumns="0" insertRows="0" insertHyperlinks="0" deleteColumns="0" deleteRows="0" sort="0" autoFilter="0" pivotTables="0"/>
  <mergeCells count="15">
    <mergeCell ref="A1:AD1"/>
    <mergeCell ref="A4:A6"/>
    <mergeCell ref="B4:B6"/>
    <mergeCell ref="C4:C6"/>
    <mergeCell ref="D4:D6"/>
    <mergeCell ref="E4:E6"/>
    <mergeCell ref="F4:F6"/>
    <mergeCell ref="G4:M4"/>
    <mergeCell ref="N4:R4"/>
    <mergeCell ref="S4:X4"/>
    <mergeCell ref="Y4:AA4"/>
    <mergeCell ref="AB4:AC4"/>
    <mergeCell ref="AD4:AD6"/>
    <mergeCell ref="X5:X6"/>
    <mergeCell ref="AC5:AC6"/>
  </mergeCells>
  <pageMargins left="0.23622047244094491" right="0.23622047244094491" top="0.74803149606299213" bottom="0.74803149606299213" header="0.31496062992125984" footer="0.31496062992125984"/>
  <pageSetup paperSize="9" scale="51" fitToHeight="50" orientation="landscape" r:id="rId1"/>
  <headerFooter>
    <oddFooter>&amp;RStrona &amp;P z &amp;N</oddFooter>
  </headerFooter>
  <rowBreaks count="1" manualBreakCount="1">
    <brk id="2" max="16383" man="1"/>
  </row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5"/>
  <sheetViews>
    <sheetView topLeftCell="E1" zoomScale="90" zoomScaleNormal="90" workbookViewId="0">
      <pane ySplit="6" topLeftCell="A7" activePane="bottomLeft" state="frozen"/>
      <selection pane="bottomLeft" activeCell="E3" sqref="E3:AD3"/>
    </sheetView>
  </sheetViews>
  <sheetFormatPr defaultRowHeight="12.75" x14ac:dyDescent="0.2"/>
  <cols>
    <col min="1" max="1" width="4.7109375" style="13" bestFit="1" customWidth="1"/>
    <col min="2" max="2" width="9" style="13" customWidth="1"/>
    <col min="3" max="3" width="21.7109375" style="13" customWidth="1"/>
    <col min="4" max="4" width="40.140625" style="13" customWidth="1"/>
    <col min="5" max="5" width="11.140625" style="13" customWidth="1"/>
    <col min="6" max="6" width="5.85546875" style="13" customWidth="1"/>
    <col min="7" max="22" width="7.7109375" style="13" customWidth="1"/>
    <col min="23" max="23" width="6.5703125" style="13" customWidth="1"/>
    <col min="24" max="24" width="8" style="13" customWidth="1"/>
    <col min="25" max="29" width="9.140625" style="13"/>
    <col min="30" max="30" width="11.5703125" style="13" customWidth="1"/>
    <col min="31" max="259" width="9.140625" style="13"/>
    <col min="260" max="260" width="6.140625" style="13" customWidth="1"/>
    <col min="261" max="261" width="29.42578125" style="13" customWidth="1"/>
    <col min="262" max="262" width="19.140625" style="13" customWidth="1"/>
    <col min="263" max="263" width="10.140625" style="13" customWidth="1"/>
    <col min="264" max="264" width="10.7109375" style="13" customWidth="1"/>
    <col min="265" max="265" width="0" style="13" hidden="1" customWidth="1"/>
    <col min="266" max="266" width="11.5703125" style="13" customWidth="1"/>
    <col min="267" max="267" width="11.7109375" style="13" customWidth="1"/>
    <col min="268" max="268" width="11.5703125" style="13" customWidth="1"/>
    <col min="269" max="270" width="11.7109375" style="13" customWidth="1"/>
    <col min="271" max="271" width="11.5703125" style="13" customWidth="1"/>
    <col min="272" max="276" width="0" style="13" hidden="1" customWidth="1"/>
    <col min="277" max="277" width="11.7109375" style="13" customWidth="1"/>
    <col min="278" max="278" width="11.85546875" style="13" customWidth="1"/>
    <col min="279" max="279" width="9.5703125" style="13" customWidth="1"/>
    <col min="280" max="280" width="0" style="13" hidden="1" customWidth="1"/>
    <col min="281" max="281" width="16.5703125" style="13" customWidth="1"/>
    <col min="282" max="515" width="9.140625" style="13"/>
    <col min="516" max="516" width="6.140625" style="13" customWidth="1"/>
    <col min="517" max="517" width="29.42578125" style="13" customWidth="1"/>
    <col min="518" max="518" width="19.140625" style="13" customWidth="1"/>
    <col min="519" max="519" width="10.140625" style="13" customWidth="1"/>
    <col min="520" max="520" width="10.7109375" style="13" customWidth="1"/>
    <col min="521" max="521" width="0" style="13" hidden="1" customWidth="1"/>
    <col min="522" max="522" width="11.5703125" style="13" customWidth="1"/>
    <col min="523" max="523" width="11.7109375" style="13" customWidth="1"/>
    <col min="524" max="524" width="11.5703125" style="13" customWidth="1"/>
    <col min="525" max="526" width="11.7109375" style="13" customWidth="1"/>
    <col min="527" max="527" width="11.5703125" style="13" customWidth="1"/>
    <col min="528" max="532" width="0" style="13" hidden="1" customWidth="1"/>
    <col min="533" max="533" width="11.7109375" style="13" customWidth="1"/>
    <col min="534" max="534" width="11.85546875" style="13" customWidth="1"/>
    <col min="535" max="535" width="9.5703125" style="13" customWidth="1"/>
    <col min="536" max="536" width="0" style="13" hidden="1" customWidth="1"/>
    <col min="537" max="537" width="16.5703125" style="13" customWidth="1"/>
    <col min="538" max="771" width="9.140625" style="13"/>
    <col min="772" max="772" width="6.140625" style="13" customWidth="1"/>
    <col min="773" max="773" width="29.42578125" style="13" customWidth="1"/>
    <col min="774" max="774" width="19.140625" style="13" customWidth="1"/>
    <col min="775" max="775" width="10.140625" style="13" customWidth="1"/>
    <col min="776" max="776" width="10.7109375" style="13" customWidth="1"/>
    <col min="777" max="777" width="0" style="13" hidden="1" customWidth="1"/>
    <col min="778" max="778" width="11.5703125" style="13" customWidth="1"/>
    <col min="779" max="779" width="11.7109375" style="13" customWidth="1"/>
    <col min="780" max="780" width="11.5703125" style="13" customWidth="1"/>
    <col min="781" max="782" width="11.7109375" style="13" customWidth="1"/>
    <col min="783" max="783" width="11.5703125" style="13" customWidth="1"/>
    <col min="784" max="788" width="0" style="13" hidden="1" customWidth="1"/>
    <col min="789" max="789" width="11.7109375" style="13" customWidth="1"/>
    <col min="790" max="790" width="11.85546875" style="13" customWidth="1"/>
    <col min="791" max="791" width="9.5703125" style="13" customWidth="1"/>
    <col min="792" max="792" width="0" style="13" hidden="1" customWidth="1"/>
    <col min="793" max="793" width="16.5703125" style="13" customWidth="1"/>
    <col min="794" max="1027" width="9.140625" style="13"/>
    <col min="1028" max="1028" width="6.140625" style="13" customWidth="1"/>
    <col min="1029" max="1029" width="29.42578125" style="13" customWidth="1"/>
    <col min="1030" max="1030" width="19.140625" style="13" customWidth="1"/>
    <col min="1031" max="1031" width="10.140625" style="13" customWidth="1"/>
    <col min="1032" max="1032" width="10.7109375" style="13" customWidth="1"/>
    <col min="1033" max="1033" width="0" style="13" hidden="1" customWidth="1"/>
    <col min="1034" max="1034" width="11.5703125" style="13" customWidth="1"/>
    <col min="1035" max="1035" width="11.7109375" style="13" customWidth="1"/>
    <col min="1036" max="1036" width="11.5703125" style="13" customWidth="1"/>
    <col min="1037" max="1038" width="11.7109375" style="13" customWidth="1"/>
    <col min="1039" max="1039" width="11.5703125" style="13" customWidth="1"/>
    <col min="1040" max="1044" width="0" style="13" hidden="1" customWidth="1"/>
    <col min="1045" max="1045" width="11.7109375" style="13" customWidth="1"/>
    <col min="1046" max="1046" width="11.85546875" style="13" customWidth="1"/>
    <col min="1047" max="1047" width="9.5703125" style="13" customWidth="1"/>
    <col min="1048" max="1048" width="0" style="13" hidden="1" customWidth="1"/>
    <col min="1049" max="1049" width="16.5703125" style="13" customWidth="1"/>
    <col min="1050" max="1283" width="9.140625" style="13"/>
    <col min="1284" max="1284" width="6.140625" style="13" customWidth="1"/>
    <col min="1285" max="1285" width="29.42578125" style="13" customWidth="1"/>
    <col min="1286" max="1286" width="19.140625" style="13" customWidth="1"/>
    <col min="1287" max="1287" width="10.140625" style="13" customWidth="1"/>
    <col min="1288" max="1288" width="10.7109375" style="13" customWidth="1"/>
    <col min="1289" max="1289" width="0" style="13" hidden="1" customWidth="1"/>
    <col min="1290" max="1290" width="11.5703125" style="13" customWidth="1"/>
    <col min="1291" max="1291" width="11.7109375" style="13" customWidth="1"/>
    <col min="1292" max="1292" width="11.5703125" style="13" customWidth="1"/>
    <col min="1293" max="1294" width="11.7109375" style="13" customWidth="1"/>
    <col min="1295" max="1295" width="11.5703125" style="13" customWidth="1"/>
    <col min="1296" max="1300" width="0" style="13" hidden="1" customWidth="1"/>
    <col min="1301" max="1301" width="11.7109375" style="13" customWidth="1"/>
    <col min="1302" max="1302" width="11.85546875" style="13" customWidth="1"/>
    <col min="1303" max="1303" width="9.5703125" style="13" customWidth="1"/>
    <col min="1304" max="1304" width="0" style="13" hidden="1" customWidth="1"/>
    <col min="1305" max="1305" width="16.5703125" style="13" customWidth="1"/>
    <col min="1306" max="1539" width="9.140625" style="13"/>
    <col min="1540" max="1540" width="6.140625" style="13" customWidth="1"/>
    <col min="1541" max="1541" width="29.42578125" style="13" customWidth="1"/>
    <col min="1542" max="1542" width="19.140625" style="13" customWidth="1"/>
    <col min="1543" max="1543" width="10.140625" style="13" customWidth="1"/>
    <col min="1544" max="1544" width="10.7109375" style="13" customWidth="1"/>
    <col min="1545" max="1545" width="0" style="13" hidden="1" customWidth="1"/>
    <col min="1546" max="1546" width="11.5703125" style="13" customWidth="1"/>
    <col min="1547" max="1547" width="11.7109375" style="13" customWidth="1"/>
    <col min="1548" max="1548" width="11.5703125" style="13" customWidth="1"/>
    <col min="1549" max="1550" width="11.7109375" style="13" customWidth="1"/>
    <col min="1551" max="1551" width="11.5703125" style="13" customWidth="1"/>
    <col min="1552" max="1556" width="0" style="13" hidden="1" customWidth="1"/>
    <col min="1557" max="1557" width="11.7109375" style="13" customWidth="1"/>
    <col min="1558" max="1558" width="11.85546875" style="13" customWidth="1"/>
    <col min="1559" max="1559" width="9.5703125" style="13" customWidth="1"/>
    <col min="1560" max="1560" width="0" style="13" hidden="1" customWidth="1"/>
    <col min="1561" max="1561" width="16.5703125" style="13" customWidth="1"/>
    <col min="1562" max="1795" width="9.140625" style="13"/>
    <col min="1796" max="1796" width="6.140625" style="13" customWidth="1"/>
    <col min="1797" max="1797" width="29.42578125" style="13" customWidth="1"/>
    <col min="1798" max="1798" width="19.140625" style="13" customWidth="1"/>
    <col min="1799" max="1799" width="10.140625" style="13" customWidth="1"/>
    <col min="1800" max="1800" width="10.7109375" style="13" customWidth="1"/>
    <col min="1801" max="1801" width="0" style="13" hidden="1" customWidth="1"/>
    <col min="1802" max="1802" width="11.5703125" style="13" customWidth="1"/>
    <col min="1803" max="1803" width="11.7109375" style="13" customWidth="1"/>
    <col min="1804" max="1804" width="11.5703125" style="13" customWidth="1"/>
    <col min="1805" max="1806" width="11.7109375" style="13" customWidth="1"/>
    <col min="1807" max="1807" width="11.5703125" style="13" customWidth="1"/>
    <col min="1808" max="1812" width="0" style="13" hidden="1" customWidth="1"/>
    <col min="1813" max="1813" width="11.7109375" style="13" customWidth="1"/>
    <col min="1814" max="1814" width="11.85546875" style="13" customWidth="1"/>
    <col min="1815" max="1815" width="9.5703125" style="13" customWidth="1"/>
    <col min="1816" max="1816" width="0" style="13" hidden="1" customWidth="1"/>
    <col min="1817" max="1817" width="16.5703125" style="13" customWidth="1"/>
    <col min="1818" max="2051" width="9.140625" style="13"/>
    <col min="2052" max="2052" width="6.140625" style="13" customWidth="1"/>
    <col min="2053" max="2053" width="29.42578125" style="13" customWidth="1"/>
    <col min="2054" max="2054" width="19.140625" style="13" customWidth="1"/>
    <col min="2055" max="2055" width="10.140625" style="13" customWidth="1"/>
    <col min="2056" max="2056" width="10.7109375" style="13" customWidth="1"/>
    <col min="2057" max="2057" width="0" style="13" hidden="1" customWidth="1"/>
    <col min="2058" max="2058" width="11.5703125" style="13" customWidth="1"/>
    <col min="2059" max="2059" width="11.7109375" style="13" customWidth="1"/>
    <col min="2060" max="2060" width="11.5703125" style="13" customWidth="1"/>
    <col min="2061" max="2062" width="11.7109375" style="13" customWidth="1"/>
    <col min="2063" max="2063" width="11.5703125" style="13" customWidth="1"/>
    <col min="2064" max="2068" width="0" style="13" hidden="1" customWidth="1"/>
    <col min="2069" max="2069" width="11.7109375" style="13" customWidth="1"/>
    <col min="2070" max="2070" width="11.85546875" style="13" customWidth="1"/>
    <col min="2071" max="2071" width="9.5703125" style="13" customWidth="1"/>
    <col min="2072" max="2072" width="0" style="13" hidden="1" customWidth="1"/>
    <col min="2073" max="2073" width="16.5703125" style="13" customWidth="1"/>
    <col min="2074" max="2307" width="9.140625" style="13"/>
    <col min="2308" max="2308" width="6.140625" style="13" customWidth="1"/>
    <col min="2309" max="2309" width="29.42578125" style="13" customWidth="1"/>
    <col min="2310" max="2310" width="19.140625" style="13" customWidth="1"/>
    <col min="2311" max="2311" width="10.140625" style="13" customWidth="1"/>
    <col min="2312" max="2312" width="10.7109375" style="13" customWidth="1"/>
    <col min="2313" max="2313" width="0" style="13" hidden="1" customWidth="1"/>
    <col min="2314" max="2314" width="11.5703125" style="13" customWidth="1"/>
    <col min="2315" max="2315" width="11.7109375" style="13" customWidth="1"/>
    <col min="2316" max="2316" width="11.5703125" style="13" customWidth="1"/>
    <col min="2317" max="2318" width="11.7109375" style="13" customWidth="1"/>
    <col min="2319" max="2319" width="11.5703125" style="13" customWidth="1"/>
    <col min="2320" max="2324" width="0" style="13" hidden="1" customWidth="1"/>
    <col min="2325" max="2325" width="11.7109375" style="13" customWidth="1"/>
    <col min="2326" max="2326" width="11.85546875" style="13" customWidth="1"/>
    <col min="2327" max="2327" width="9.5703125" style="13" customWidth="1"/>
    <col min="2328" max="2328" width="0" style="13" hidden="1" customWidth="1"/>
    <col min="2329" max="2329" width="16.5703125" style="13" customWidth="1"/>
    <col min="2330" max="2563" width="9.140625" style="13"/>
    <col min="2564" max="2564" width="6.140625" style="13" customWidth="1"/>
    <col min="2565" max="2565" width="29.42578125" style="13" customWidth="1"/>
    <col min="2566" max="2566" width="19.140625" style="13" customWidth="1"/>
    <col min="2567" max="2567" width="10.140625" style="13" customWidth="1"/>
    <col min="2568" max="2568" width="10.7109375" style="13" customWidth="1"/>
    <col min="2569" max="2569" width="0" style="13" hidden="1" customWidth="1"/>
    <col min="2570" max="2570" width="11.5703125" style="13" customWidth="1"/>
    <col min="2571" max="2571" width="11.7109375" style="13" customWidth="1"/>
    <col min="2572" max="2572" width="11.5703125" style="13" customWidth="1"/>
    <col min="2573" max="2574" width="11.7109375" style="13" customWidth="1"/>
    <col min="2575" max="2575" width="11.5703125" style="13" customWidth="1"/>
    <col min="2576" max="2580" width="0" style="13" hidden="1" customWidth="1"/>
    <col min="2581" max="2581" width="11.7109375" style="13" customWidth="1"/>
    <col min="2582" max="2582" width="11.85546875" style="13" customWidth="1"/>
    <col min="2583" max="2583" width="9.5703125" style="13" customWidth="1"/>
    <col min="2584" max="2584" width="0" style="13" hidden="1" customWidth="1"/>
    <col min="2585" max="2585" width="16.5703125" style="13" customWidth="1"/>
    <col min="2586" max="2819" width="9.140625" style="13"/>
    <col min="2820" max="2820" width="6.140625" style="13" customWidth="1"/>
    <col min="2821" max="2821" width="29.42578125" style="13" customWidth="1"/>
    <col min="2822" max="2822" width="19.140625" style="13" customWidth="1"/>
    <col min="2823" max="2823" width="10.140625" style="13" customWidth="1"/>
    <col min="2824" max="2824" width="10.7109375" style="13" customWidth="1"/>
    <col min="2825" max="2825" width="0" style="13" hidden="1" customWidth="1"/>
    <col min="2826" max="2826" width="11.5703125" style="13" customWidth="1"/>
    <col min="2827" max="2827" width="11.7109375" style="13" customWidth="1"/>
    <col min="2828" max="2828" width="11.5703125" style="13" customWidth="1"/>
    <col min="2829" max="2830" width="11.7109375" style="13" customWidth="1"/>
    <col min="2831" max="2831" width="11.5703125" style="13" customWidth="1"/>
    <col min="2832" max="2836" width="0" style="13" hidden="1" customWidth="1"/>
    <col min="2837" max="2837" width="11.7109375" style="13" customWidth="1"/>
    <col min="2838" max="2838" width="11.85546875" style="13" customWidth="1"/>
    <col min="2839" max="2839" width="9.5703125" style="13" customWidth="1"/>
    <col min="2840" max="2840" width="0" style="13" hidden="1" customWidth="1"/>
    <col min="2841" max="2841" width="16.5703125" style="13" customWidth="1"/>
    <col min="2842" max="3075" width="9.140625" style="13"/>
    <col min="3076" max="3076" width="6.140625" style="13" customWidth="1"/>
    <col min="3077" max="3077" width="29.42578125" style="13" customWidth="1"/>
    <col min="3078" max="3078" width="19.140625" style="13" customWidth="1"/>
    <col min="3079" max="3079" width="10.140625" style="13" customWidth="1"/>
    <col min="3080" max="3080" width="10.7109375" style="13" customWidth="1"/>
    <col min="3081" max="3081" width="0" style="13" hidden="1" customWidth="1"/>
    <col min="3082" max="3082" width="11.5703125" style="13" customWidth="1"/>
    <col min="3083" max="3083" width="11.7109375" style="13" customWidth="1"/>
    <col min="3084" max="3084" width="11.5703125" style="13" customWidth="1"/>
    <col min="3085" max="3086" width="11.7109375" style="13" customWidth="1"/>
    <col min="3087" max="3087" width="11.5703125" style="13" customWidth="1"/>
    <col min="3088" max="3092" width="0" style="13" hidden="1" customWidth="1"/>
    <col min="3093" max="3093" width="11.7109375" style="13" customWidth="1"/>
    <col min="3094" max="3094" width="11.85546875" style="13" customWidth="1"/>
    <col min="3095" max="3095" width="9.5703125" style="13" customWidth="1"/>
    <col min="3096" max="3096" width="0" style="13" hidden="1" customWidth="1"/>
    <col min="3097" max="3097" width="16.5703125" style="13" customWidth="1"/>
    <col min="3098" max="3331" width="9.140625" style="13"/>
    <col min="3332" max="3332" width="6.140625" style="13" customWidth="1"/>
    <col min="3333" max="3333" width="29.42578125" style="13" customWidth="1"/>
    <col min="3334" max="3334" width="19.140625" style="13" customWidth="1"/>
    <col min="3335" max="3335" width="10.140625" style="13" customWidth="1"/>
    <col min="3336" max="3336" width="10.7109375" style="13" customWidth="1"/>
    <col min="3337" max="3337" width="0" style="13" hidden="1" customWidth="1"/>
    <col min="3338" max="3338" width="11.5703125" style="13" customWidth="1"/>
    <col min="3339" max="3339" width="11.7109375" style="13" customWidth="1"/>
    <col min="3340" max="3340" width="11.5703125" style="13" customWidth="1"/>
    <col min="3341" max="3342" width="11.7109375" style="13" customWidth="1"/>
    <col min="3343" max="3343" width="11.5703125" style="13" customWidth="1"/>
    <col min="3344" max="3348" width="0" style="13" hidden="1" customWidth="1"/>
    <col min="3349" max="3349" width="11.7109375" style="13" customWidth="1"/>
    <col min="3350" max="3350" width="11.85546875" style="13" customWidth="1"/>
    <col min="3351" max="3351" width="9.5703125" style="13" customWidth="1"/>
    <col min="3352" max="3352" width="0" style="13" hidden="1" customWidth="1"/>
    <col min="3353" max="3353" width="16.5703125" style="13" customWidth="1"/>
    <col min="3354" max="3587" width="9.140625" style="13"/>
    <col min="3588" max="3588" width="6.140625" style="13" customWidth="1"/>
    <col min="3589" max="3589" width="29.42578125" style="13" customWidth="1"/>
    <col min="3590" max="3590" width="19.140625" style="13" customWidth="1"/>
    <col min="3591" max="3591" width="10.140625" style="13" customWidth="1"/>
    <col min="3592" max="3592" width="10.7109375" style="13" customWidth="1"/>
    <col min="3593" max="3593" width="0" style="13" hidden="1" customWidth="1"/>
    <col min="3594" max="3594" width="11.5703125" style="13" customWidth="1"/>
    <col min="3595" max="3595" width="11.7109375" style="13" customWidth="1"/>
    <col min="3596" max="3596" width="11.5703125" style="13" customWidth="1"/>
    <col min="3597" max="3598" width="11.7109375" style="13" customWidth="1"/>
    <col min="3599" max="3599" width="11.5703125" style="13" customWidth="1"/>
    <col min="3600" max="3604" width="0" style="13" hidden="1" customWidth="1"/>
    <col min="3605" max="3605" width="11.7109375" style="13" customWidth="1"/>
    <col min="3606" max="3606" width="11.85546875" style="13" customWidth="1"/>
    <col min="3607" max="3607" width="9.5703125" style="13" customWidth="1"/>
    <col min="3608" max="3608" width="0" style="13" hidden="1" customWidth="1"/>
    <col min="3609" max="3609" width="16.5703125" style="13" customWidth="1"/>
    <col min="3610" max="3843" width="9.140625" style="13"/>
    <col min="3844" max="3844" width="6.140625" style="13" customWidth="1"/>
    <col min="3845" max="3845" width="29.42578125" style="13" customWidth="1"/>
    <col min="3846" max="3846" width="19.140625" style="13" customWidth="1"/>
    <col min="3847" max="3847" width="10.140625" style="13" customWidth="1"/>
    <col min="3848" max="3848" width="10.7109375" style="13" customWidth="1"/>
    <col min="3849" max="3849" width="0" style="13" hidden="1" customWidth="1"/>
    <col min="3850" max="3850" width="11.5703125" style="13" customWidth="1"/>
    <col min="3851" max="3851" width="11.7109375" style="13" customWidth="1"/>
    <col min="3852" max="3852" width="11.5703125" style="13" customWidth="1"/>
    <col min="3853" max="3854" width="11.7109375" style="13" customWidth="1"/>
    <col min="3855" max="3855" width="11.5703125" style="13" customWidth="1"/>
    <col min="3856" max="3860" width="0" style="13" hidden="1" customWidth="1"/>
    <col min="3861" max="3861" width="11.7109375" style="13" customWidth="1"/>
    <col min="3862" max="3862" width="11.85546875" style="13" customWidth="1"/>
    <col min="3863" max="3863" width="9.5703125" style="13" customWidth="1"/>
    <col min="3864" max="3864" width="0" style="13" hidden="1" customWidth="1"/>
    <col min="3865" max="3865" width="16.5703125" style="13" customWidth="1"/>
    <col min="3866" max="4099" width="9.140625" style="13"/>
    <col min="4100" max="4100" width="6.140625" style="13" customWidth="1"/>
    <col min="4101" max="4101" width="29.42578125" style="13" customWidth="1"/>
    <col min="4102" max="4102" width="19.140625" style="13" customWidth="1"/>
    <col min="4103" max="4103" width="10.140625" style="13" customWidth="1"/>
    <col min="4104" max="4104" width="10.7109375" style="13" customWidth="1"/>
    <col min="4105" max="4105" width="0" style="13" hidden="1" customWidth="1"/>
    <col min="4106" max="4106" width="11.5703125" style="13" customWidth="1"/>
    <col min="4107" max="4107" width="11.7109375" style="13" customWidth="1"/>
    <col min="4108" max="4108" width="11.5703125" style="13" customWidth="1"/>
    <col min="4109" max="4110" width="11.7109375" style="13" customWidth="1"/>
    <col min="4111" max="4111" width="11.5703125" style="13" customWidth="1"/>
    <col min="4112" max="4116" width="0" style="13" hidden="1" customWidth="1"/>
    <col min="4117" max="4117" width="11.7109375" style="13" customWidth="1"/>
    <col min="4118" max="4118" width="11.85546875" style="13" customWidth="1"/>
    <col min="4119" max="4119" width="9.5703125" style="13" customWidth="1"/>
    <col min="4120" max="4120" width="0" style="13" hidden="1" customWidth="1"/>
    <col min="4121" max="4121" width="16.5703125" style="13" customWidth="1"/>
    <col min="4122" max="4355" width="9.140625" style="13"/>
    <col min="4356" max="4356" width="6.140625" style="13" customWidth="1"/>
    <col min="4357" max="4357" width="29.42578125" style="13" customWidth="1"/>
    <col min="4358" max="4358" width="19.140625" style="13" customWidth="1"/>
    <col min="4359" max="4359" width="10.140625" style="13" customWidth="1"/>
    <col min="4360" max="4360" width="10.7109375" style="13" customWidth="1"/>
    <col min="4361" max="4361" width="0" style="13" hidden="1" customWidth="1"/>
    <col min="4362" max="4362" width="11.5703125" style="13" customWidth="1"/>
    <col min="4363" max="4363" width="11.7109375" style="13" customWidth="1"/>
    <col min="4364" max="4364" width="11.5703125" style="13" customWidth="1"/>
    <col min="4365" max="4366" width="11.7109375" style="13" customWidth="1"/>
    <col min="4367" max="4367" width="11.5703125" style="13" customWidth="1"/>
    <col min="4368" max="4372" width="0" style="13" hidden="1" customWidth="1"/>
    <col min="4373" max="4373" width="11.7109375" style="13" customWidth="1"/>
    <col min="4374" max="4374" width="11.85546875" style="13" customWidth="1"/>
    <col min="4375" max="4375" width="9.5703125" style="13" customWidth="1"/>
    <col min="4376" max="4376" width="0" style="13" hidden="1" customWidth="1"/>
    <col min="4377" max="4377" width="16.5703125" style="13" customWidth="1"/>
    <col min="4378" max="4611" width="9.140625" style="13"/>
    <col min="4612" max="4612" width="6.140625" style="13" customWidth="1"/>
    <col min="4613" max="4613" width="29.42578125" style="13" customWidth="1"/>
    <col min="4614" max="4614" width="19.140625" style="13" customWidth="1"/>
    <col min="4615" max="4615" width="10.140625" style="13" customWidth="1"/>
    <col min="4616" max="4616" width="10.7109375" style="13" customWidth="1"/>
    <col min="4617" max="4617" width="0" style="13" hidden="1" customWidth="1"/>
    <col min="4618" max="4618" width="11.5703125" style="13" customWidth="1"/>
    <col min="4619" max="4619" width="11.7109375" style="13" customWidth="1"/>
    <col min="4620" max="4620" width="11.5703125" style="13" customWidth="1"/>
    <col min="4621" max="4622" width="11.7109375" style="13" customWidth="1"/>
    <col min="4623" max="4623" width="11.5703125" style="13" customWidth="1"/>
    <col min="4624" max="4628" width="0" style="13" hidden="1" customWidth="1"/>
    <col min="4629" max="4629" width="11.7109375" style="13" customWidth="1"/>
    <col min="4630" max="4630" width="11.85546875" style="13" customWidth="1"/>
    <col min="4631" max="4631" width="9.5703125" style="13" customWidth="1"/>
    <col min="4632" max="4632" width="0" style="13" hidden="1" customWidth="1"/>
    <col min="4633" max="4633" width="16.5703125" style="13" customWidth="1"/>
    <col min="4634" max="4867" width="9.140625" style="13"/>
    <col min="4868" max="4868" width="6.140625" style="13" customWidth="1"/>
    <col min="4869" max="4869" width="29.42578125" style="13" customWidth="1"/>
    <col min="4870" max="4870" width="19.140625" style="13" customWidth="1"/>
    <col min="4871" max="4871" width="10.140625" style="13" customWidth="1"/>
    <col min="4872" max="4872" width="10.7109375" style="13" customWidth="1"/>
    <col min="4873" max="4873" width="0" style="13" hidden="1" customWidth="1"/>
    <col min="4874" max="4874" width="11.5703125" style="13" customWidth="1"/>
    <col min="4875" max="4875" width="11.7109375" style="13" customWidth="1"/>
    <col min="4876" max="4876" width="11.5703125" style="13" customWidth="1"/>
    <col min="4877" max="4878" width="11.7109375" style="13" customWidth="1"/>
    <col min="4879" max="4879" width="11.5703125" style="13" customWidth="1"/>
    <col min="4880" max="4884" width="0" style="13" hidden="1" customWidth="1"/>
    <col min="4885" max="4885" width="11.7109375" style="13" customWidth="1"/>
    <col min="4886" max="4886" width="11.85546875" style="13" customWidth="1"/>
    <col min="4887" max="4887" width="9.5703125" style="13" customWidth="1"/>
    <col min="4888" max="4888" width="0" style="13" hidden="1" customWidth="1"/>
    <col min="4889" max="4889" width="16.5703125" style="13" customWidth="1"/>
    <col min="4890" max="5123" width="9.140625" style="13"/>
    <col min="5124" max="5124" width="6.140625" style="13" customWidth="1"/>
    <col min="5125" max="5125" width="29.42578125" style="13" customWidth="1"/>
    <col min="5126" max="5126" width="19.140625" style="13" customWidth="1"/>
    <col min="5127" max="5127" width="10.140625" style="13" customWidth="1"/>
    <col min="5128" max="5128" width="10.7109375" style="13" customWidth="1"/>
    <col min="5129" max="5129" width="0" style="13" hidden="1" customWidth="1"/>
    <col min="5130" max="5130" width="11.5703125" style="13" customWidth="1"/>
    <col min="5131" max="5131" width="11.7109375" style="13" customWidth="1"/>
    <col min="5132" max="5132" width="11.5703125" style="13" customWidth="1"/>
    <col min="5133" max="5134" width="11.7109375" style="13" customWidth="1"/>
    <col min="5135" max="5135" width="11.5703125" style="13" customWidth="1"/>
    <col min="5136" max="5140" width="0" style="13" hidden="1" customWidth="1"/>
    <col min="5141" max="5141" width="11.7109375" style="13" customWidth="1"/>
    <col min="5142" max="5142" width="11.85546875" style="13" customWidth="1"/>
    <col min="5143" max="5143" width="9.5703125" style="13" customWidth="1"/>
    <col min="5144" max="5144" width="0" style="13" hidden="1" customWidth="1"/>
    <col min="5145" max="5145" width="16.5703125" style="13" customWidth="1"/>
    <col min="5146" max="5379" width="9.140625" style="13"/>
    <col min="5380" max="5380" width="6.140625" style="13" customWidth="1"/>
    <col min="5381" max="5381" width="29.42578125" style="13" customWidth="1"/>
    <col min="5382" max="5382" width="19.140625" style="13" customWidth="1"/>
    <col min="5383" max="5383" width="10.140625" style="13" customWidth="1"/>
    <col min="5384" max="5384" width="10.7109375" style="13" customWidth="1"/>
    <col min="5385" max="5385" width="0" style="13" hidden="1" customWidth="1"/>
    <col min="5386" max="5386" width="11.5703125" style="13" customWidth="1"/>
    <col min="5387" max="5387" width="11.7109375" style="13" customWidth="1"/>
    <col min="5388" max="5388" width="11.5703125" style="13" customWidth="1"/>
    <col min="5389" max="5390" width="11.7109375" style="13" customWidth="1"/>
    <col min="5391" max="5391" width="11.5703125" style="13" customWidth="1"/>
    <col min="5392" max="5396" width="0" style="13" hidden="1" customWidth="1"/>
    <col min="5397" max="5397" width="11.7109375" style="13" customWidth="1"/>
    <col min="5398" max="5398" width="11.85546875" style="13" customWidth="1"/>
    <col min="5399" max="5399" width="9.5703125" style="13" customWidth="1"/>
    <col min="5400" max="5400" width="0" style="13" hidden="1" customWidth="1"/>
    <col min="5401" max="5401" width="16.5703125" style="13" customWidth="1"/>
    <col min="5402" max="5635" width="9.140625" style="13"/>
    <col min="5636" max="5636" width="6.140625" style="13" customWidth="1"/>
    <col min="5637" max="5637" width="29.42578125" style="13" customWidth="1"/>
    <col min="5638" max="5638" width="19.140625" style="13" customWidth="1"/>
    <col min="5639" max="5639" width="10.140625" style="13" customWidth="1"/>
    <col min="5640" max="5640" width="10.7109375" style="13" customWidth="1"/>
    <col min="5641" max="5641" width="0" style="13" hidden="1" customWidth="1"/>
    <col min="5642" max="5642" width="11.5703125" style="13" customWidth="1"/>
    <col min="5643" max="5643" width="11.7109375" style="13" customWidth="1"/>
    <col min="5644" max="5644" width="11.5703125" style="13" customWidth="1"/>
    <col min="5645" max="5646" width="11.7109375" style="13" customWidth="1"/>
    <col min="5647" max="5647" width="11.5703125" style="13" customWidth="1"/>
    <col min="5648" max="5652" width="0" style="13" hidden="1" customWidth="1"/>
    <col min="5653" max="5653" width="11.7109375" style="13" customWidth="1"/>
    <col min="5654" max="5654" width="11.85546875" style="13" customWidth="1"/>
    <col min="5655" max="5655" width="9.5703125" style="13" customWidth="1"/>
    <col min="5656" max="5656" width="0" style="13" hidden="1" customWidth="1"/>
    <col min="5657" max="5657" width="16.5703125" style="13" customWidth="1"/>
    <col min="5658" max="5891" width="9.140625" style="13"/>
    <col min="5892" max="5892" width="6.140625" style="13" customWidth="1"/>
    <col min="5893" max="5893" width="29.42578125" style="13" customWidth="1"/>
    <col min="5894" max="5894" width="19.140625" style="13" customWidth="1"/>
    <col min="5895" max="5895" width="10.140625" style="13" customWidth="1"/>
    <col min="5896" max="5896" width="10.7109375" style="13" customWidth="1"/>
    <col min="5897" max="5897" width="0" style="13" hidden="1" customWidth="1"/>
    <col min="5898" max="5898" width="11.5703125" style="13" customWidth="1"/>
    <col min="5899" max="5899" width="11.7109375" style="13" customWidth="1"/>
    <col min="5900" max="5900" width="11.5703125" style="13" customWidth="1"/>
    <col min="5901" max="5902" width="11.7109375" style="13" customWidth="1"/>
    <col min="5903" max="5903" width="11.5703125" style="13" customWidth="1"/>
    <col min="5904" max="5908" width="0" style="13" hidden="1" customWidth="1"/>
    <col min="5909" max="5909" width="11.7109375" style="13" customWidth="1"/>
    <col min="5910" max="5910" width="11.85546875" style="13" customWidth="1"/>
    <col min="5911" max="5911" width="9.5703125" style="13" customWidth="1"/>
    <col min="5912" max="5912" width="0" style="13" hidden="1" customWidth="1"/>
    <col min="5913" max="5913" width="16.5703125" style="13" customWidth="1"/>
    <col min="5914" max="6147" width="9.140625" style="13"/>
    <col min="6148" max="6148" width="6.140625" style="13" customWidth="1"/>
    <col min="6149" max="6149" width="29.42578125" style="13" customWidth="1"/>
    <col min="6150" max="6150" width="19.140625" style="13" customWidth="1"/>
    <col min="6151" max="6151" width="10.140625" style="13" customWidth="1"/>
    <col min="6152" max="6152" width="10.7109375" style="13" customWidth="1"/>
    <col min="6153" max="6153" width="0" style="13" hidden="1" customWidth="1"/>
    <col min="6154" max="6154" width="11.5703125" style="13" customWidth="1"/>
    <col min="6155" max="6155" width="11.7109375" style="13" customWidth="1"/>
    <col min="6156" max="6156" width="11.5703125" style="13" customWidth="1"/>
    <col min="6157" max="6158" width="11.7109375" style="13" customWidth="1"/>
    <col min="6159" max="6159" width="11.5703125" style="13" customWidth="1"/>
    <col min="6160" max="6164" width="0" style="13" hidden="1" customWidth="1"/>
    <col min="6165" max="6165" width="11.7109375" style="13" customWidth="1"/>
    <col min="6166" max="6166" width="11.85546875" style="13" customWidth="1"/>
    <col min="6167" max="6167" width="9.5703125" style="13" customWidth="1"/>
    <col min="6168" max="6168" width="0" style="13" hidden="1" customWidth="1"/>
    <col min="6169" max="6169" width="16.5703125" style="13" customWidth="1"/>
    <col min="6170" max="6403" width="9.140625" style="13"/>
    <col min="6404" max="6404" width="6.140625" style="13" customWidth="1"/>
    <col min="6405" max="6405" width="29.42578125" style="13" customWidth="1"/>
    <col min="6406" max="6406" width="19.140625" style="13" customWidth="1"/>
    <col min="6407" max="6407" width="10.140625" style="13" customWidth="1"/>
    <col min="6408" max="6408" width="10.7109375" style="13" customWidth="1"/>
    <col min="6409" max="6409" width="0" style="13" hidden="1" customWidth="1"/>
    <col min="6410" max="6410" width="11.5703125" style="13" customWidth="1"/>
    <col min="6411" max="6411" width="11.7109375" style="13" customWidth="1"/>
    <col min="6412" max="6412" width="11.5703125" style="13" customWidth="1"/>
    <col min="6413" max="6414" width="11.7109375" style="13" customWidth="1"/>
    <col min="6415" max="6415" width="11.5703125" style="13" customWidth="1"/>
    <col min="6416" max="6420" width="0" style="13" hidden="1" customWidth="1"/>
    <col min="6421" max="6421" width="11.7109375" style="13" customWidth="1"/>
    <col min="6422" max="6422" width="11.85546875" style="13" customWidth="1"/>
    <col min="6423" max="6423" width="9.5703125" style="13" customWidth="1"/>
    <col min="6424" max="6424" width="0" style="13" hidden="1" customWidth="1"/>
    <col min="6425" max="6425" width="16.5703125" style="13" customWidth="1"/>
    <col min="6426" max="6659" width="9.140625" style="13"/>
    <col min="6660" max="6660" width="6.140625" style="13" customWidth="1"/>
    <col min="6661" max="6661" width="29.42578125" style="13" customWidth="1"/>
    <col min="6662" max="6662" width="19.140625" style="13" customWidth="1"/>
    <col min="6663" max="6663" width="10.140625" style="13" customWidth="1"/>
    <col min="6664" max="6664" width="10.7109375" style="13" customWidth="1"/>
    <col min="6665" max="6665" width="0" style="13" hidden="1" customWidth="1"/>
    <col min="6666" max="6666" width="11.5703125" style="13" customWidth="1"/>
    <col min="6667" max="6667" width="11.7109375" style="13" customWidth="1"/>
    <col min="6668" max="6668" width="11.5703125" style="13" customWidth="1"/>
    <col min="6669" max="6670" width="11.7109375" style="13" customWidth="1"/>
    <col min="6671" max="6671" width="11.5703125" style="13" customWidth="1"/>
    <col min="6672" max="6676" width="0" style="13" hidden="1" customWidth="1"/>
    <col min="6677" max="6677" width="11.7109375" style="13" customWidth="1"/>
    <col min="6678" max="6678" width="11.85546875" style="13" customWidth="1"/>
    <col min="6679" max="6679" width="9.5703125" style="13" customWidth="1"/>
    <col min="6680" max="6680" width="0" style="13" hidden="1" customWidth="1"/>
    <col min="6681" max="6681" width="16.5703125" style="13" customWidth="1"/>
    <col min="6682" max="6915" width="9.140625" style="13"/>
    <col min="6916" max="6916" width="6.140625" style="13" customWidth="1"/>
    <col min="6917" max="6917" width="29.42578125" style="13" customWidth="1"/>
    <col min="6918" max="6918" width="19.140625" style="13" customWidth="1"/>
    <col min="6919" max="6919" width="10.140625" style="13" customWidth="1"/>
    <col min="6920" max="6920" width="10.7109375" style="13" customWidth="1"/>
    <col min="6921" max="6921" width="0" style="13" hidden="1" customWidth="1"/>
    <col min="6922" max="6922" width="11.5703125" style="13" customWidth="1"/>
    <col min="6923" max="6923" width="11.7109375" style="13" customWidth="1"/>
    <col min="6924" max="6924" width="11.5703125" style="13" customWidth="1"/>
    <col min="6925" max="6926" width="11.7109375" style="13" customWidth="1"/>
    <col min="6927" max="6927" width="11.5703125" style="13" customWidth="1"/>
    <col min="6928" max="6932" width="0" style="13" hidden="1" customWidth="1"/>
    <col min="6933" max="6933" width="11.7109375" style="13" customWidth="1"/>
    <col min="6934" max="6934" width="11.85546875" style="13" customWidth="1"/>
    <col min="6935" max="6935" width="9.5703125" style="13" customWidth="1"/>
    <col min="6936" max="6936" width="0" style="13" hidden="1" customWidth="1"/>
    <col min="6937" max="6937" width="16.5703125" style="13" customWidth="1"/>
    <col min="6938" max="7171" width="9.140625" style="13"/>
    <col min="7172" max="7172" width="6.140625" style="13" customWidth="1"/>
    <col min="7173" max="7173" width="29.42578125" style="13" customWidth="1"/>
    <col min="7174" max="7174" width="19.140625" style="13" customWidth="1"/>
    <col min="7175" max="7175" width="10.140625" style="13" customWidth="1"/>
    <col min="7176" max="7176" width="10.7109375" style="13" customWidth="1"/>
    <col min="7177" max="7177" width="0" style="13" hidden="1" customWidth="1"/>
    <col min="7178" max="7178" width="11.5703125" style="13" customWidth="1"/>
    <col min="7179" max="7179" width="11.7109375" style="13" customWidth="1"/>
    <col min="7180" max="7180" width="11.5703125" style="13" customWidth="1"/>
    <col min="7181" max="7182" width="11.7109375" style="13" customWidth="1"/>
    <col min="7183" max="7183" width="11.5703125" style="13" customWidth="1"/>
    <col min="7184" max="7188" width="0" style="13" hidden="1" customWidth="1"/>
    <col min="7189" max="7189" width="11.7109375" style="13" customWidth="1"/>
    <col min="7190" max="7190" width="11.85546875" style="13" customWidth="1"/>
    <col min="7191" max="7191" width="9.5703125" style="13" customWidth="1"/>
    <col min="7192" max="7192" width="0" style="13" hidden="1" customWidth="1"/>
    <col min="7193" max="7193" width="16.5703125" style="13" customWidth="1"/>
    <col min="7194" max="7427" width="9.140625" style="13"/>
    <col min="7428" max="7428" width="6.140625" style="13" customWidth="1"/>
    <col min="7429" max="7429" width="29.42578125" style="13" customWidth="1"/>
    <col min="7430" max="7430" width="19.140625" style="13" customWidth="1"/>
    <col min="7431" max="7431" width="10.140625" style="13" customWidth="1"/>
    <col min="7432" max="7432" width="10.7109375" style="13" customWidth="1"/>
    <col min="7433" max="7433" width="0" style="13" hidden="1" customWidth="1"/>
    <col min="7434" max="7434" width="11.5703125" style="13" customWidth="1"/>
    <col min="7435" max="7435" width="11.7109375" style="13" customWidth="1"/>
    <col min="7436" max="7436" width="11.5703125" style="13" customWidth="1"/>
    <col min="7437" max="7438" width="11.7109375" style="13" customWidth="1"/>
    <col min="7439" max="7439" width="11.5703125" style="13" customWidth="1"/>
    <col min="7440" max="7444" width="0" style="13" hidden="1" customWidth="1"/>
    <col min="7445" max="7445" width="11.7109375" style="13" customWidth="1"/>
    <col min="7446" max="7446" width="11.85546875" style="13" customWidth="1"/>
    <col min="7447" max="7447" width="9.5703125" style="13" customWidth="1"/>
    <col min="7448" max="7448" width="0" style="13" hidden="1" customWidth="1"/>
    <col min="7449" max="7449" width="16.5703125" style="13" customWidth="1"/>
    <col min="7450" max="7683" width="9.140625" style="13"/>
    <col min="7684" max="7684" width="6.140625" style="13" customWidth="1"/>
    <col min="7685" max="7685" width="29.42578125" style="13" customWidth="1"/>
    <col min="7686" max="7686" width="19.140625" style="13" customWidth="1"/>
    <col min="7687" max="7687" width="10.140625" style="13" customWidth="1"/>
    <col min="7688" max="7688" width="10.7109375" style="13" customWidth="1"/>
    <col min="7689" max="7689" width="0" style="13" hidden="1" customWidth="1"/>
    <col min="7690" max="7690" width="11.5703125" style="13" customWidth="1"/>
    <col min="7691" max="7691" width="11.7109375" style="13" customWidth="1"/>
    <col min="7692" max="7692" width="11.5703125" style="13" customWidth="1"/>
    <col min="7693" max="7694" width="11.7109375" style="13" customWidth="1"/>
    <col min="7695" max="7695" width="11.5703125" style="13" customWidth="1"/>
    <col min="7696" max="7700" width="0" style="13" hidden="1" customWidth="1"/>
    <col min="7701" max="7701" width="11.7109375" style="13" customWidth="1"/>
    <col min="7702" max="7702" width="11.85546875" style="13" customWidth="1"/>
    <col min="7703" max="7703" width="9.5703125" style="13" customWidth="1"/>
    <col min="7704" max="7704" width="0" style="13" hidden="1" customWidth="1"/>
    <col min="7705" max="7705" width="16.5703125" style="13" customWidth="1"/>
    <col min="7706" max="7939" width="9.140625" style="13"/>
    <col min="7940" max="7940" width="6.140625" style="13" customWidth="1"/>
    <col min="7941" max="7941" width="29.42578125" style="13" customWidth="1"/>
    <col min="7942" max="7942" width="19.140625" style="13" customWidth="1"/>
    <col min="7943" max="7943" width="10.140625" style="13" customWidth="1"/>
    <col min="7944" max="7944" width="10.7109375" style="13" customWidth="1"/>
    <col min="7945" max="7945" width="0" style="13" hidden="1" customWidth="1"/>
    <col min="7946" max="7946" width="11.5703125" style="13" customWidth="1"/>
    <col min="7947" max="7947" width="11.7109375" style="13" customWidth="1"/>
    <col min="7948" max="7948" width="11.5703125" style="13" customWidth="1"/>
    <col min="7949" max="7950" width="11.7109375" style="13" customWidth="1"/>
    <col min="7951" max="7951" width="11.5703125" style="13" customWidth="1"/>
    <col min="7952" max="7956" width="0" style="13" hidden="1" customWidth="1"/>
    <col min="7957" max="7957" width="11.7109375" style="13" customWidth="1"/>
    <col min="7958" max="7958" width="11.85546875" style="13" customWidth="1"/>
    <col min="7959" max="7959" width="9.5703125" style="13" customWidth="1"/>
    <col min="7960" max="7960" width="0" style="13" hidden="1" customWidth="1"/>
    <col min="7961" max="7961" width="16.5703125" style="13" customWidth="1"/>
    <col min="7962" max="8195" width="9.140625" style="13"/>
    <col min="8196" max="8196" width="6.140625" style="13" customWidth="1"/>
    <col min="8197" max="8197" width="29.42578125" style="13" customWidth="1"/>
    <col min="8198" max="8198" width="19.140625" style="13" customWidth="1"/>
    <col min="8199" max="8199" width="10.140625" style="13" customWidth="1"/>
    <col min="8200" max="8200" width="10.7109375" style="13" customWidth="1"/>
    <col min="8201" max="8201" width="0" style="13" hidden="1" customWidth="1"/>
    <col min="8202" max="8202" width="11.5703125" style="13" customWidth="1"/>
    <col min="8203" max="8203" width="11.7109375" style="13" customWidth="1"/>
    <col min="8204" max="8204" width="11.5703125" style="13" customWidth="1"/>
    <col min="8205" max="8206" width="11.7109375" style="13" customWidth="1"/>
    <col min="8207" max="8207" width="11.5703125" style="13" customWidth="1"/>
    <col min="8208" max="8212" width="0" style="13" hidden="1" customWidth="1"/>
    <col min="8213" max="8213" width="11.7109375" style="13" customWidth="1"/>
    <col min="8214" max="8214" width="11.85546875" style="13" customWidth="1"/>
    <col min="8215" max="8215" width="9.5703125" style="13" customWidth="1"/>
    <col min="8216" max="8216" width="0" style="13" hidden="1" customWidth="1"/>
    <col min="8217" max="8217" width="16.5703125" style="13" customWidth="1"/>
    <col min="8218" max="8451" width="9.140625" style="13"/>
    <col min="8452" max="8452" width="6.140625" style="13" customWidth="1"/>
    <col min="8453" max="8453" width="29.42578125" style="13" customWidth="1"/>
    <col min="8454" max="8454" width="19.140625" style="13" customWidth="1"/>
    <col min="8455" max="8455" width="10.140625" style="13" customWidth="1"/>
    <col min="8456" max="8456" width="10.7109375" style="13" customWidth="1"/>
    <col min="8457" max="8457" width="0" style="13" hidden="1" customWidth="1"/>
    <col min="8458" max="8458" width="11.5703125" style="13" customWidth="1"/>
    <col min="8459" max="8459" width="11.7109375" style="13" customWidth="1"/>
    <col min="8460" max="8460" width="11.5703125" style="13" customWidth="1"/>
    <col min="8461" max="8462" width="11.7109375" style="13" customWidth="1"/>
    <col min="8463" max="8463" width="11.5703125" style="13" customWidth="1"/>
    <col min="8464" max="8468" width="0" style="13" hidden="1" customWidth="1"/>
    <col min="8469" max="8469" width="11.7109375" style="13" customWidth="1"/>
    <col min="8470" max="8470" width="11.85546875" style="13" customWidth="1"/>
    <col min="8471" max="8471" width="9.5703125" style="13" customWidth="1"/>
    <col min="8472" max="8472" width="0" style="13" hidden="1" customWidth="1"/>
    <col min="8473" max="8473" width="16.5703125" style="13" customWidth="1"/>
    <col min="8474" max="8707" width="9.140625" style="13"/>
    <col min="8708" max="8708" width="6.140625" style="13" customWidth="1"/>
    <col min="8709" max="8709" width="29.42578125" style="13" customWidth="1"/>
    <col min="8710" max="8710" width="19.140625" style="13" customWidth="1"/>
    <col min="8711" max="8711" width="10.140625" style="13" customWidth="1"/>
    <col min="8712" max="8712" width="10.7109375" style="13" customWidth="1"/>
    <col min="8713" max="8713" width="0" style="13" hidden="1" customWidth="1"/>
    <col min="8714" max="8714" width="11.5703125" style="13" customWidth="1"/>
    <col min="8715" max="8715" width="11.7109375" style="13" customWidth="1"/>
    <col min="8716" max="8716" width="11.5703125" style="13" customWidth="1"/>
    <col min="8717" max="8718" width="11.7109375" style="13" customWidth="1"/>
    <col min="8719" max="8719" width="11.5703125" style="13" customWidth="1"/>
    <col min="8720" max="8724" width="0" style="13" hidden="1" customWidth="1"/>
    <col min="8725" max="8725" width="11.7109375" style="13" customWidth="1"/>
    <col min="8726" max="8726" width="11.85546875" style="13" customWidth="1"/>
    <col min="8727" max="8727" width="9.5703125" style="13" customWidth="1"/>
    <col min="8728" max="8728" width="0" style="13" hidden="1" customWidth="1"/>
    <col min="8729" max="8729" width="16.5703125" style="13" customWidth="1"/>
    <col min="8730" max="8963" width="9.140625" style="13"/>
    <col min="8964" max="8964" width="6.140625" style="13" customWidth="1"/>
    <col min="8965" max="8965" width="29.42578125" style="13" customWidth="1"/>
    <col min="8966" max="8966" width="19.140625" style="13" customWidth="1"/>
    <col min="8967" max="8967" width="10.140625" style="13" customWidth="1"/>
    <col min="8968" max="8968" width="10.7109375" style="13" customWidth="1"/>
    <col min="8969" max="8969" width="0" style="13" hidden="1" customWidth="1"/>
    <col min="8970" max="8970" width="11.5703125" style="13" customWidth="1"/>
    <col min="8971" max="8971" width="11.7109375" style="13" customWidth="1"/>
    <col min="8972" max="8972" width="11.5703125" style="13" customWidth="1"/>
    <col min="8973" max="8974" width="11.7109375" style="13" customWidth="1"/>
    <col min="8975" max="8975" width="11.5703125" style="13" customWidth="1"/>
    <col min="8976" max="8980" width="0" style="13" hidden="1" customWidth="1"/>
    <col min="8981" max="8981" width="11.7109375" style="13" customWidth="1"/>
    <col min="8982" max="8982" width="11.85546875" style="13" customWidth="1"/>
    <col min="8983" max="8983" width="9.5703125" style="13" customWidth="1"/>
    <col min="8984" max="8984" width="0" style="13" hidden="1" customWidth="1"/>
    <col min="8985" max="8985" width="16.5703125" style="13" customWidth="1"/>
    <col min="8986" max="9219" width="9.140625" style="13"/>
    <col min="9220" max="9220" width="6.140625" style="13" customWidth="1"/>
    <col min="9221" max="9221" width="29.42578125" style="13" customWidth="1"/>
    <col min="9222" max="9222" width="19.140625" style="13" customWidth="1"/>
    <col min="9223" max="9223" width="10.140625" style="13" customWidth="1"/>
    <col min="9224" max="9224" width="10.7109375" style="13" customWidth="1"/>
    <col min="9225" max="9225" width="0" style="13" hidden="1" customWidth="1"/>
    <col min="9226" max="9226" width="11.5703125" style="13" customWidth="1"/>
    <col min="9227" max="9227" width="11.7109375" style="13" customWidth="1"/>
    <col min="9228" max="9228" width="11.5703125" style="13" customWidth="1"/>
    <col min="9229" max="9230" width="11.7109375" style="13" customWidth="1"/>
    <col min="9231" max="9231" width="11.5703125" style="13" customWidth="1"/>
    <col min="9232" max="9236" width="0" style="13" hidden="1" customWidth="1"/>
    <col min="9237" max="9237" width="11.7109375" style="13" customWidth="1"/>
    <col min="9238" max="9238" width="11.85546875" style="13" customWidth="1"/>
    <col min="9239" max="9239" width="9.5703125" style="13" customWidth="1"/>
    <col min="9240" max="9240" width="0" style="13" hidden="1" customWidth="1"/>
    <col min="9241" max="9241" width="16.5703125" style="13" customWidth="1"/>
    <col min="9242" max="9475" width="9.140625" style="13"/>
    <col min="9476" max="9476" width="6.140625" style="13" customWidth="1"/>
    <col min="9477" max="9477" width="29.42578125" style="13" customWidth="1"/>
    <col min="9478" max="9478" width="19.140625" style="13" customWidth="1"/>
    <col min="9479" max="9479" width="10.140625" style="13" customWidth="1"/>
    <col min="9480" max="9480" width="10.7109375" style="13" customWidth="1"/>
    <col min="9481" max="9481" width="0" style="13" hidden="1" customWidth="1"/>
    <col min="9482" max="9482" width="11.5703125" style="13" customWidth="1"/>
    <col min="9483" max="9483" width="11.7109375" style="13" customWidth="1"/>
    <col min="9484" max="9484" width="11.5703125" style="13" customWidth="1"/>
    <col min="9485" max="9486" width="11.7109375" style="13" customWidth="1"/>
    <col min="9487" max="9487" width="11.5703125" style="13" customWidth="1"/>
    <col min="9488" max="9492" width="0" style="13" hidden="1" customWidth="1"/>
    <col min="9493" max="9493" width="11.7109375" style="13" customWidth="1"/>
    <col min="9494" max="9494" width="11.85546875" style="13" customWidth="1"/>
    <col min="9495" max="9495" width="9.5703125" style="13" customWidth="1"/>
    <col min="9496" max="9496" width="0" style="13" hidden="1" customWidth="1"/>
    <col min="9497" max="9497" width="16.5703125" style="13" customWidth="1"/>
    <col min="9498" max="9731" width="9.140625" style="13"/>
    <col min="9732" max="9732" width="6.140625" style="13" customWidth="1"/>
    <col min="9733" max="9733" width="29.42578125" style="13" customWidth="1"/>
    <col min="9734" max="9734" width="19.140625" style="13" customWidth="1"/>
    <col min="9735" max="9735" width="10.140625" style="13" customWidth="1"/>
    <col min="9736" max="9736" width="10.7109375" style="13" customWidth="1"/>
    <col min="9737" max="9737" width="0" style="13" hidden="1" customWidth="1"/>
    <col min="9738" max="9738" width="11.5703125" style="13" customWidth="1"/>
    <col min="9739" max="9739" width="11.7109375" style="13" customWidth="1"/>
    <col min="9740" max="9740" width="11.5703125" style="13" customWidth="1"/>
    <col min="9741" max="9742" width="11.7109375" style="13" customWidth="1"/>
    <col min="9743" max="9743" width="11.5703125" style="13" customWidth="1"/>
    <col min="9744" max="9748" width="0" style="13" hidden="1" customWidth="1"/>
    <col min="9749" max="9749" width="11.7109375" style="13" customWidth="1"/>
    <col min="9750" max="9750" width="11.85546875" style="13" customWidth="1"/>
    <col min="9751" max="9751" width="9.5703125" style="13" customWidth="1"/>
    <col min="9752" max="9752" width="0" style="13" hidden="1" customWidth="1"/>
    <col min="9753" max="9753" width="16.5703125" style="13" customWidth="1"/>
    <col min="9754" max="9987" width="9.140625" style="13"/>
    <col min="9988" max="9988" width="6.140625" style="13" customWidth="1"/>
    <col min="9989" max="9989" width="29.42578125" style="13" customWidth="1"/>
    <col min="9990" max="9990" width="19.140625" style="13" customWidth="1"/>
    <col min="9991" max="9991" width="10.140625" style="13" customWidth="1"/>
    <col min="9992" max="9992" width="10.7109375" style="13" customWidth="1"/>
    <col min="9993" max="9993" width="0" style="13" hidden="1" customWidth="1"/>
    <col min="9994" max="9994" width="11.5703125" style="13" customWidth="1"/>
    <col min="9995" max="9995" width="11.7109375" style="13" customWidth="1"/>
    <col min="9996" max="9996" width="11.5703125" style="13" customWidth="1"/>
    <col min="9997" max="9998" width="11.7109375" style="13" customWidth="1"/>
    <col min="9999" max="9999" width="11.5703125" style="13" customWidth="1"/>
    <col min="10000" max="10004" width="0" style="13" hidden="1" customWidth="1"/>
    <col min="10005" max="10005" width="11.7109375" style="13" customWidth="1"/>
    <col min="10006" max="10006" width="11.85546875" style="13" customWidth="1"/>
    <col min="10007" max="10007" width="9.5703125" style="13" customWidth="1"/>
    <col min="10008" max="10008" width="0" style="13" hidden="1" customWidth="1"/>
    <col min="10009" max="10009" width="16.5703125" style="13" customWidth="1"/>
    <col min="10010" max="10243" width="9.140625" style="13"/>
    <col min="10244" max="10244" width="6.140625" style="13" customWidth="1"/>
    <col min="10245" max="10245" width="29.42578125" style="13" customWidth="1"/>
    <col min="10246" max="10246" width="19.140625" style="13" customWidth="1"/>
    <col min="10247" max="10247" width="10.140625" style="13" customWidth="1"/>
    <col min="10248" max="10248" width="10.7109375" style="13" customWidth="1"/>
    <col min="10249" max="10249" width="0" style="13" hidden="1" customWidth="1"/>
    <col min="10250" max="10250" width="11.5703125" style="13" customWidth="1"/>
    <col min="10251" max="10251" width="11.7109375" style="13" customWidth="1"/>
    <col min="10252" max="10252" width="11.5703125" style="13" customWidth="1"/>
    <col min="10253" max="10254" width="11.7109375" style="13" customWidth="1"/>
    <col min="10255" max="10255" width="11.5703125" style="13" customWidth="1"/>
    <col min="10256" max="10260" width="0" style="13" hidden="1" customWidth="1"/>
    <col min="10261" max="10261" width="11.7109375" style="13" customWidth="1"/>
    <col min="10262" max="10262" width="11.85546875" style="13" customWidth="1"/>
    <col min="10263" max="10263" width="9.5703125" style="13" customWidth="1"/>
    <col min="10264" max="10264" width="0" style="13" hidden="1" customWidth="1"/>
    <col min="10265" max="10265" width="16.5703125" style="13" customWidth="1"/>
    <col min="10266" max="10499" width="9.140625" style="13"/>
    <col min="10500" max="10500" width="6.140625" style="13" customWidth="1"/>
    <col min="10501" max="10501" width="29.42578125" style="13" customWidth="1"/>
    <col min="10502" max="10502" width="19.140625" style="13" customWidth="1"/>
    <col min="10503" max="10503" width="10.140625" style="13" customWidth="1"/>
    <col min="10504" max="10504" width="10.7109375" style="13" customWidth="1"/>
    <col min="10505" max="10505" width="0" style="13" hidden="1" customWidth="1"/>
    <col min="10506" max="10506" width="11.5703125" style="13" customWidth="1"/>
    <col min="10507" max="10507" width="11.7109375" style="13" customWidth="1"/>
    <col min="10508" max="10508" width="11.5703125" style="13" customWidth="1"/>
    <col min="10509" max="10510" width="11.7109375" style="13" customWidth="1"/>
    <col min="10511" max="10511" width="11.5703125" style="13" customWidth="1"/>
    <col min="10512" max="10516" width="0" style="13" hidden="1" customWidth="1"/>
    <col min="10517" max="10517" width="11.7109375" style="13" customWidth="1"/>
    <col min="10518" max="10518" width="11.85546875" style="13" customWidth="1"/>
    <col min="10519" max="10519" width="9.5703125" style="13" customWidth="1"/>
    <col min="10520" max="10520" width="0" style="13" hidden="1" customWidth="1"/>
    <col min="10521" max="10521" width="16.5703125" style="13" customWidth="1"/>
    <col min="10522" max="10755" width="9.140625" style="13"/>
    <col min="10756" max="10756" width="6.140625" style="13" customWidth="1"/>
    <col min="10757" max="10757" width="29.42578125" style="13" customWidth="1"/>
    <col min="10758" max="10758" width="19.140625" style="13" customWidth="1"/>
    <col min="10759" max="10759" width="10.140625" style="13" customWidth="1"/>
    <col min="10760" max="10760" width="10.7109375" style="13" customWidth="1"/>
    <col min="10761" max="10761" width="0" style="13" hidden="1" customWidth="1"/>
    <col min="10762" max="10762" width="11.5703125" style="13" customWidth="1"/>
    <col min="10763" max="10763" width="11.7109375" style="13" customWidth="1"/>
    <col min="10764" max="10764" width="11.5703125" style="13" customWidth="1"/>
    <col min="10765" max="10766" width="11.7109375" style="13" customWidth="1"/>
    <col min="10767" max="10767" width="11.5703125" style="13" customWidth="1"/>
    <col min="10768" max="10772" width="0" style="13" hidden="1" customWidth="1"/>
    <col min="10773" max="10773" width="11.7109375" style="13" customWidth="1"/>
    <col min="10774" max="10774" width="11.85546875" style="13" customWidth="1"/>
    <col min="10775" max="10775" width="9.5703125" style="13" customWidth="1"/>
    <col min="10776" max="10776" width="0" style="13" hidden="1" customWidth="1"/>
    <col min="10777" max="10777" width="16.5703125" style="13" customWidth="1"/>
    <col min="10778" max="11011" width="9.140625" style="13"/>
    <col min="11012" max="11012" width="6.140625" style="13" customWidth="1"/>
    <col min="11013" max="11013" width="29.42578125" style="13" customWidth="1"/>
    <col min="11014" max="11014" width="19.140625" style="13" customWidth="1"/>
    <col min="11015" max="11015" width="10.140625" style="13" customWidth="1"/>
    <col min="11016" max="11016" width="10.7109375" style="13" customWidth="1"/>
    <col min="11017" max="11017" width="0" style="13" hidden="1" customWidth="1"/>
    <col min="11018" max="11018" width="11.5703125" style="13" customWidth="1"/>
    <col min="11019" max="11019" width="11.7109375" style="13" customWidth="1"/>
    <col min="11020" max="11020" width="11.5703125" style="13" customWidth="1"/>
    <col min="11021" max="11022" width="11.7109375" style="13" customWidth="1"/>
    <col min="11023" max="11023" width="11.5703125" style="13" customWidth="1"/>
    <col min="11024" max="11028" width="0" style="13" hidden="1" customWidth="1"/>
    <col min="11029" max="11029" width="11.7109375" style="13" customWidth="1"/>
    <col min="11030" max="11030" width="11.85546875" style="13" customWidth="1"/>
    <col min="11031" max="11031" width="9.5703125" style="13" customWidth="1"/>
    <col min="11032" max="11032" width="0" style="13" hidden="1" customWidth="1"/>
    <col min="11033" max="11033" width="16.5703125" style="13" customWidth="1"/>
    <col min="11034" max="11267" width="9.140625" style="13"/>
    <col min="11268" max="11268" width="6.140625" style="13" customWidth="1"/>
    <col min="11269" max="11269" width="29.42578125" style="13" customWidth="1"/>
    <col min="11270" max="11270" width="19.140625" style="13" customWidth="1"/>
    <col min="11271" max="11271" width="10.140625" style="13" customWidth="1"/>
    <col min="11272" max="11272" width="10.7109375" style="13" customWidth="1"/>
    <col min="11273" max="11273" width="0" style="13" hidden="1" customWidth="1"/>
    <col min="11274" max="11274" width="11.5703125" style="13" customWidth="1"/>
    <col min="11275" max="11275" width="11.7109375" style="13" customWidth="1"/>
    <col min="11276" max="11276" width="11.5703125" style="13" customWidth="1"/>
    <col min="11277" max="11278" width="11.7109375" style="13" customWidth="1"/>
    <col min="11279" max="11279" width="11.5703125" style="13" customWidth="1"/>
    <col min="11280" max="11284" width="0" style="13" hidden="1" customWidth="1"/>
    <col min="11285" max="11285" width="11.7109375" style="13" customWidth="1"/>
    <col min="11286" max="11286" width="11.85546875" style="13" customWidth="1"/>
    <col min="11287" max="11287" width="9.5703125" style="13" customWidth="1"/>
    <col min="11288" max="11288" width="0" style="13" hidden="1" customWidth="1"/>
    <col min="11289" max="11289" width="16.5703125" style="13" customWidth="1"/>
    <col min="11290" max="11523" width="9.140625" style="13"/>
    <col min="11524" max="11524" width="6.140625" style="13" customWidth="1"/>
    <col min="11525" max="11525" width="29.42578125" style="13" customWidth="1"/>
    <col min="11526" max="11526" width="19.140625" style="13" customWidth="1"/>
    <col min="11527" max="11527" width="10.140625" style="13" customWidth="1"/>
    <col min="11528" max="11528" width="10.7109375" style="13" customWidth="1"/>
    <col min="11529" max="11529" width="0" style="13" hidden="1" customWidth="1"/>
    <col min="11530" max="11530" width="11.5703125" style="13" customWidth="1"/>
    <col min="11531" max="11531" width="11.7109375" style="13" customWidth="1"/>
    <col min="11532" max="11532" width="11.5703125" style="13" customWidth="1"/>
    <col min="11533" max="11534" width="11.7109375" style="13" customWidth="1"/>
    <col min="11535" max="11535" width="11.5703125" style="13" customWidth="1"/>
    <col min="11536" max="11540" width="0" style="13" hidden="1" customWidth="1"/>
    <col min="11541" max="11541" width="11.7109375" style="13" customWidth="1"/>
    <col min="11542" max="11542" width="11.85546875" style="13" customWidth="1"/>
    <col min="11543" max="11543" width="9.5703125" style="13" customWidth="1"/>
    <col min="11544" max="11544" width="0" style="13" hidden="1" customWidth="1"/>
    <col min="11545" max="11545" width="16.5703125" style="13" customWidth="1"/>
    <col min="11546" max="11779" width="9.140625" style="13"/>
    <col min="11780" max="11780" width="6.140625" style="13" customWidth="1"/>
    <col min="11781" max="11781" width="29.42578125" style="13" customWidth="1"/>
    <col min="11782" max="11782" width="19.140625" style="13" customWidth="1"/>
    <col min="11783" max="11783" width="10.140625" style="13" customWidth="1"/>
    <col min="11784" max="11784" width="10.7109375" style="13" customWidth="1"/>
    <col min="11785" max="11785" width="0" style="13" hidden="1" customWidth="1"/>
    <col min="11786" max="11786" width="11.5703125" style="13" customWidth="1"/>
    <col min="11787" max="11787" width="11.7109375" style="13" customWidth="1"/>
    <col min="11788" max="11788" width="11.5703125" style="13" customWidth="1"/>
    <col min="11789" max="11790" width="11.7109375" style="13" customWidth="1"/>
    <col min="11791" max="11791" width="11.5703125" style="13" customWidth="1"/>
    <col min="11792" max="11796" width="0" style="13" hidden="1" customWidth="1"/>
    <col min="11797" max="11797" width="11.7109375" style="13" customWidth="1"/>
    <col min="11798" max="11798" width="11.85546875" style="13" customWidth="1"/>
    <col min="11799" max="11799" width="9.5703125" style="13" customWidth="1"/>
    <col min="11800" max="11800" width="0" style="13" hidden="1" customWidth="1"/>
    <col min="11801" max="11801" width="16.5703125" style="13" customWidth="1"/>
    <col min="11802" max="12035" width="9.140625" style="13"/>
    <col min="12036" max="12036" width="6.140625" style="13" customWidth="1"/>
    <col min="12037" max="12037" width="29.42578125" style="13" customWidth="1"/>
    <col min="12038" max="12038" width="19.140625" style="13" customWidth="1"/>
    <col min="12039" max="12039" width="10.140625" style="13" customWidth="1"/>
    <col min="12040" max="12040" width="10.7109375" style="13" customWidth="1"/>
    <col min="12041" max="12041" width="0" style="13" hidden="1" customWidth="1"/>
    <col min="12042" max="12042" width="11.5703125" style="13" customWidth="1"/>
    <col min="12043" max="12043" width="11.7109375" style="13" customWidth="1"/>
    <col min="12044" max="12044" width="11.5703125" style="13" customWidth="1"/>
    <col min="12045" max="12046" width="11.7109375" style="13" customWidth="1"/>
    <col min="12047" max="12047" width="11.5703125" style="13" customWidth="1"/>
    <col min="12048" max="12052" width="0" style="13" hidden="1" customWidth="1"/>
    <col min="12053" max="12053" width="11.7109375" style="13" customWidth="1"/>
    <col min="12054" max="12054" width="11.85546875" style="13" customWidth="1"/>
    <col min="12055" max="12055" width="9.5703125" style="13" customWidth="1"/>
    <col min="12056" max="12056" width="0" style="13" hidden="1" customWidth="1"/>
    <col min="12057" max="12057" width="16.5703125" style="13" customWidth="1"/>
    <col min="12058" max="12291" width="9.140625" style="13"/>
    <col min="12292" max="12292" width="6.140625" style="13" customWidth="1"/>
    <col min="12293" max="12293" width="29.42578125" style="13" customWidth="1"/>
    <col min="12294" max="12294" width="19.140625" style="13" customWidth="1"/>
    <col min="12295" max="12295" width="10.140625" style="13" customWidth="1"/>
    <col min="12296" max="12296" width="10.7109375" style="13" customWidth="1"/>
    <col min="12297" max="12297" width="0" style="13" hidden="1" customWidth="1"/>
    <col min="12298" max="12298" width="11.5703125" style="13" customWidth="1"/>
    <col min="12299" max="12299" width="11.7109375" style="13" customWidth="1"/>
    <col min="12300" max="12300" width="11.5703125" style="13" customWidth="1"/>
    <col min="12301" max="12302" width="11.7109375" style="13" customWidth="1"/>
    <col min="12303" max="12303" width="11.5703125" style="13" customWidth="1"/>
    <col min="12304" max="12308" width="0" style="13" hidden="1" customWidth="1"/>
    <col min="12309" max="12309" width="11.7109375" style="13" customWidth="1"/>
    <col min="12310" max="12310" width="11.85546875" style="13" customWidth="1"/>
    <col min="12311" max="12311" width="9.5703125" style="13" customWidth="1"/>
    <col min="12312" max="12312" width="0" style="13" hidden="1" customWidth="1"/>
    <col min="12313" max="12313" width="16.5703125" style="13" customWidth="1"/>
    <col min="12314" max="12547" width="9.140625" style="13"/>
    <col min="12548" max="12548" width="6.140625" style="13" customWidth="1"/>
    <col min="12549" max="12549" width="29.42578125" style="13" customWidth="1"/>
    <col min="12550" max="12550" width="19.140625" style="13" customWidth="1"/>
    <col min="12551" max="12551" width="10.140625" style="13" customWidth="1"/>
    <col min="12552" max="12552" width="10.7109375" style="13" customWidth="1"/>
    <col min="12553" max="12553" width="0" style="13" hidden="1" customWidth="1"/>
    <col min="12554" max="12554" width="11.5703125" style="13" customWidth="1"/>
    <col min="12555" max="12555" width="11.7109375" style="13" customWidth="1"/>
    <col min="12556" max="12556" width="11.5703125" style="13" customWidth="1"/>
    <col min="12557" max="12558" width="11.7109375" style="13" customWidth="1"/>
    <col min="12559" max="12559" width="11.5703125" style="13" customWidth="1"/>
    <col min="12560" max="12564" width="0" style="13" hidden="1" customWidth="1"/>
    <col min="12565" max="12565" width="11.7109375" style="13" customWidth="1"/>
    <col min="12566" max="12566" width="11.85546875" style="13" customWidth="1"/>
    <col min="12567" max="12567" width="9.5703125" style="13" customWidth="1"/>
    <col min="12568" max="12568" width="0" style="13" hidden="1" customWidth="1"/>
    <col min="12569" max="12569" width="16.5703125" style="13" customWidth="1"/>
    <col min="12570" max="12803" width="9.140625" style="13"/>
    <col min="12804" max="12804" width="6.140625" style="13" customWidth="1"/>
    <col min="12805" max="12805" width="29.42578125" style="13" customWidth="1"/>
    <col min="12806" max="12806" width="19.140625" style="13" customWidth="1"/>
    <col min="12807" max="12807" width="10.140625" style="13" customWidth="1"/>
    <col min="12808" max="12808" width="10.7109375" style="13" customWidth="1"/>
    <col min="12809" max="12809" width="0" style="13" hidden="1" customWidth="1"/>
    <col min="12810" max="12810" width="11.5703125" style="13" customWidth="1"/>
    <col min="12811" max="12811" width="11.7109375" style="13" customWidth="1"/>
    <col min="12812" max="12812" width="11.5703125" style="13" customWidth="1"/>
    <col min="12813" max="12814" width="11.7109375" style="13" customWidth="1"/>
    <col min="12815" max="12815" width="11.5703125" style="13" customWidth="1"/>
    <col min="12816" max="12820" width="0" style="13" hidden="1" customWidth="1"/>
    <col min="12821" max="12821" width="11.7109375" style="13" customWidth="1"/>
    <col min="12822" max="12822" width="11.85546875" style="13" customWidth="1"/>
    <col min="12823" max="12823" width="9.5703125" style="13" customWidth="1"/>
    <col min="12824" max="12824" width="0" style="13" hidden="1" customWidth="1"/>
    <col min="12825" max="12825" width="16.5703125" style="13" customWidth="1"/>
    <col min="12826" max="13059" width="9.140625" style="13"/>
    <col min="13060" max="13060" width="6.140625" style="13" customWidth="1"/>
    <col min="13061" max="13061" width="29.42578125" style="13" customWidth="1"/>
    <col min="13062" max="13062" width="19.140625" style="13" customWidth="1"/>
    <col min="13063" max="13063" width="10.140625" style="13" customWidth="1"/>
    <col min="13064" max="13064" width="10.7109375" style="13" customWidth="1"/>
    <col min="13065" max="13065" width="0" style="13" hidden="1" customWidth="1"/>
    <col min="13066" max="13066" width="11.5703125" style="13" customWidth="1"/>
    <col min="13067" max="13067" width="11.7109375" style="13" customWidth="1"/>
    <col min="13068" max="13068" width="11.5703125" style="13" customWidth="1"/>
    <col min="13069" max="13070" width="11.7109375" style="13" customWidth="1"/>
    <col min="13071" max="13071" width="11.5703125" style="13" customWidth="1"/>
    <col min="13072" max="13076" width="0" style="13" hidden="1" customWidth="1"/>
    <col min="13077" max="13077" width="11.7109375" style="13" customWidth="1"/>
    <col min="13078" max="13078" width="11.85546875" style="13" customWidth="1"/>
    <col min="13079" max="13079" width="9.5703125" style="13" customWidth="1"/>
    <col min="13080" max="13080" width="0" style="13" hidden="1" customWidth="1"/>
    <col min="13081" max="13081" width="16.5703125" style="13" customWidth="1"/>
    <col min="13082" max="13315" width="9.140625" style="13"/>
    <col min="13316" max="13316" width="6.140625" style="13" customWidth="1"/>
    <col min="13317" max="13317" width="29.42578125" style="13" customWidth="1"/>
    <col min="13318" max="13318" width="19.140625" style="13" customWidth="1"/>
    <col min="13319" max="13319" width="10.140625" style="13" customWidth="1"/>
    <col min="13320" max="13320" width="10.7109375" style="13" customWidth="1"/>
    <col min="13321" max="13321" width="0" style="13" hidden="1" customWidth="1"/>
    <col min="13322" max="13322" width="11.5703125" style="13" customWidth="1"/>
    <col min="13323" max="13323" width="11.7109375" style="13" customWidth="1"/>
    <col min="13324" max="13324" width="11.5703125" style="13" customWidth="1"/>
    <col min="13325" max="13326" width="11.7109375" style="13" customWidth="1"/>
    <col min="13327" max="13327" width="11.5703125" style="13" customWidth="1"/>
    <col min="13328" max="13332" width="0" style="13" hidden="1" customWidth="1"/>
    <col min="13333" max="13333" width="11.7109375" style="13" customWidth="1"/>
    <col min="13334" max="13334" width="11.85546875" style="13" customWidth="1"/>
    <col min="13335" max="13335" width="9.5703125" style="13" customWidth="1"/>
    <col min="13336" max="13336" width="0" style="13" hidden="1" customWidth="1"/>
    <col min="13337" max="13337" width="16.5703125" style="13" customWidth="1"/>
    <col min="13338" max="13571" width="9.140625" style="13"/>
    <col min="13572" max="13572" width="6.140625" style="13" customWidth="1"/>
    <col min="13573" max="13573" width="29.42578125" style="13" customWidth="1"/>
    <col min="13574" max="13574" width="19.140625" style="13" customWidth="1"/>
    <col min="13575" max="13575" width="10.140625" style="13" customWidth="1"/>
    <col min="13576" max="13576" width="10.7109375" style="13" customWidth="1"/>
    <col min="13577" max="13577" width="0" style="13" hidden="1" customWidth="1"/>
    <col min="13578" max="13578" width="11.5703125" style="13" customWidth="1"/>
    <col min="13579" max="13579" width="11.7109375" style="13" customWidth="1"/>
    <col min="13580" max="13580" width="11.5703125" style="13" customWidth="1"/>
    <col min="13581" max="13582" width="11.7109375" style="13" customWidth="1"/>
    <col min="13583" max="13583" width="11.5703125" style="13" customWidth="1"/>
    <col min="13584" max="13588" width="0" style="13" hidden="1" customWidth="1"/>
    <col min="13589" max="13589" width="11.7109375" style="13" customWidth="1"/>
    <col min="13590" max="13590" width="11.85546875" style="13" customWidth="1"/>
    <col min="13591" max="13591" width="9.5703125" style="13" customWidth="1"/>
    <col min="13592" max="13592" width="0" style="13" hidden="1" customWidth="1"/>
    <col min="13593" max="13593" width="16.5703125" style="13" customWidth="1"/>
    <col min="13594" max="13827" width="9.140625" style="13"/>
    <col min="13828" max="13828" width="6.140625" style="13" customWidth="1"/>
    <col min="13829" max="13829" width="29.42578125" style="13" customWidth="1"/>
    <col min="13830" max="13830" width="19.140625" style="13" customWidth="1"/>
    <col min="13831" max="13831" width="10.140625" style="13" customWidth="1"/>
    <col min="13832" max="13832" width="10.7109375" style="13" customWidth="1"/>
    <col min="13833" max="13833" width="0" style="13" hidden="1" customWidth="1"/>
    <col min="13834" max="13834" width="11.5703125" style="13" customWidth="1"/>
    <col min="13835" max="13835" width="11.7109375" style="13" customWidth="1"/>
    <col min="13836" max="13836" width="11.5703125" style="13" customWidth="1"/>
    <col min="13837" max="13838" width="11.7109375" style="13" customWidth="1"/>
    <col min="13839" max="13839" width="11.5703125" style="13" customWidth="1"/>
    <col min="13840" max="13844" width="0" style="13" hidden="1" customWidth="1"/>
    <col min="13845" max="13845" width="11.7109375" style="13" customWidth="1"/>
    <col min="13846" max="13846" width="11.85546875" style="13" customWidth="1"/>
    <col min="13847" max="13847" width="9.5703125" style="13" customWidth="1"/>
    <col min="13848" max="13848" width="0" style="13" hidden="1" customWidth="1"/>
    <col min="13849" max="13849" width="16.5703125" style="13" customWidth="1"/>
    <col min="13850" max="14083" width="9.140625" style="13"/>
    <col min="14084" max="14084" width="6.140625" style="13" customWidth="1"/>
    <col min="14085" max="14085" width="29.42578125" style="13" customWidth="1"/>
    <col min="14086" max="14086" width="19.140625" style="13" customWidth="1"/>
    <col min="14087" max="14087" width="10.140625" style="13" customWidth="1"/>
    <col min="14088" max="14088" width="10.7109375" style="13" customWidth="1"/>
    <col min="14089" max="14089" width="0" style="13" hidden="1" customWidth="1"/>
    <col min="14090" max="14090" width="11.5703125" style="13" customWidth="1"/>
    <col min="14091" max="14091" width="11.7109375" style="13" customWidth="1"/>
    <col min="14092" max="14092" width="11.5703125" style="13" customWidth="1"/>
    <col min="14093" max="14094" width="11.7109375" style="13" customWidth="1"/>
    <col min="14095" max="14095" width="11.5703125" style="13" customWidth="1"/>
    <col min="14096" max="14100" width="0" style="13" hidden="1" customWidth="1"/>
    <col min="14101" max="14101" width="11.7109375" style="13" customWidth="1"/>
    <col min="14102" max="14102" width="11.85546875" style="13" customWidth="1"/>
    <col min="14103" max="14103" width="9.5703125" style="13" customWidth="1"/>
    <col min="14104" max="14104" width="0" style="13" hidden="1" customWidth="1"/>
    <col min="14105" max="14105" width="16.5703125" style="13" customWidth="1"/>
    <col min="14106" max="14339" width="9.140625" style="13"/>
    <col min="14340" max="14340" width="6.140625" style="13" customWidth="1"/>
    <col min="14341" max="14341" width="29.42578125" style="13" customWidth="1"/>
    <col min="14342" max="14342" width="19.140625" style="13" customWidth="1"/>
    <col min="14343" max="14343" width="10.140625" style="13" customWidth="1"/>
    <col min="14344" max="14344" width="10.7109375" style="13" customWidth="1"/>
    <col min="14345" max="14345" width="0" style="13" hidden="1" customWidth="1"/>
    <col min="14346" max="14346" width="11.5703125" style="13" customWidth="1"/>
    <col min="14347" max="14347" width="11.7109375" style="13" customWidth="1"/>
    <col min="14348" max="14348" width="11.5703125" style="13" customWidth="1"/>
    <col min="14349" max="14350" width="11.7109375" style="13" customWidth="1"/>
    <col min="14351" max="14351" width="11.5703125" style="13" customWidth="1"/>
    <col min="14352" max="14356" width="0" style="13" hidden="1" customWidth="1"/>
    <col min="14357" max="14357" width="11.7109375" style="13" customWidth="1"/>
    <col min="14358" max="14358" width="11.85546875" style="13" customWidth="1"/>
    <col min="14359" max="14359" width="9.5703125" style="13" customWidth="1"/>
    <col min="14360" max="14360" width="0" style="13" hidden="1" customWidth="1"/>
    <col min="14361" max="14361" width="16.5703125" style="13" customWidth="1"/>
    <col min="14362" max="14595" width="9.140625" style="13"/>
    <col min="14596" max="14596" width="6.140625" style="13" customWidth="1"/>
    <col min="14597" max="14597" width="29.42578125" style="13" customWidth="1"/>
    <col min="14598" max="14598" width="19.140625" style="13" customWidth="1"/>
    <col min="14599" max="14599" width="10.140625" style="13" customWidth="1"/>
    <col min="14600" max="14600" width="10.7109375" style="13" customWidth="1"/>
    <col min="14601" max="14601" width="0" style="13" hidden="1" customWidth="1"/>
    <col min="14602" max="14602" width="11.5703125" style="13" customWidth="1"/>
    <col min="14603" max="14603" width="11.7109375" style="13" customWidth="1"/>
    <col min="14604" max="14604" width="11.5703125" style="13" customWidth="1"/>
    <col min="14605" max="14606" width="11.7109375" style="13" customWidth="1"/>
    <col min="14607" max="14607" width="11.5703125" style="13" customWidth="1"/>
    <col min="14608" max="14612" width="0" style="13" hidden="1" customWidth="1"/>
    <col min="14613" max="14613" width="11.7109375" style="13" customWidth="1"/>
    <col min="14614" max="14614" width="11.85546875" style="13" customWidth="1"/>
    <col min="14615" max="14615" width="9.5703125" style="13" customWidth="1"/>
    <col min="14616" max="14616" width="0" style="13" hidden="1" customWidth="1"/>
    <col min="14617" max="14617" width="16.5703125" style="13" customWidth="1"/>
    <col min="14618" max="14851" width="9.140625" style="13"/>
    <col min="14852" max="14852" width="6.140625" style="13" customWidth="1"/>
    <col min="14853" max="14853" width="29.42578125" style="13" customWidth="1"/>
    <col min="14854" max="14854" width="19.140625" style="13" customWidth="1"/>
    <col min="14855" max="14855" width="10.140625" style="13" customWidth="1"/>
    <col min="14856" max="14856" width="10.7109375" style="13" customWidth="1"/>
    <col min="14857" max="14857" width="0" style="13" hidden="1" customWidth="1"/>
    <col min="14858" max="14858" width="11.5703125" style="13" customWidth="1"/>
    <col min="14859" max="14859" width="11.7109375" style="13" customWidth="1"/>
    <col min="14860" max="14860" width="11.5703125" style="13" customWidth="1"/>
    <col min="14861" max="14862" width="11.7109375" style="13" customWidth="1"/>
    <col min="14863" max="14863" width="11.5703125" style="13" customWidth="1"/>
    <col min="14864" max="14868" width="0" style="13" hidden="1" customWidth="1"/>
    <col min="14869" max="14869" width="11.7109375" style="13" customWidth="1"/>
    <col min="14870" max="14870" width="11.85546875" style="13" customWidth="1"/>
    <col min="14871" max="14871" width="9.5703125" style="13" customWidth="1"/>
    <col min="14872" max="14872" width="0" style="13" hidden="1" customWidth="1"/>
    <col min="14873" max="14873" width="16.5703125" style="13" customWidth="1"/>
    <col min="14874" max="15107" width="9.140625" style="13"/>
    <col min="15108" max="15108" width="6.140625" style="13" customWidth="1"/>
    <col min="15109" max="15109" width="29.42578125" style="13" customWidth="1"/>
    <col min="15110" max="15110" width="19.140625" style="13" customWidth="1"/>
    <col min="15111" max="15111" width="10.140625" style="13" customWidth="1"/>
    <col min="15112" max="15112" width="10.7109375" style="13" customWidth="1"/>
    <col min="15113" max="15113" width="0" style="13" hidden="1" customWidth="1"/>
    <col min="15114" max="15114" width="11.5703125" style="13" customWidth="1"/>
    <col min="15115" max="15115" width="11.7109375" style="13" customWidth="1"/>
    <col min="15116" max="15116" width="11.5703125" style="13" customWidth="1"/>
    <col min="15117" max="15118" width="11.7109375" style="13" customWidth="1"/>
    <col min="15119" max="15119" width="11.5703125" style="13" customWidth="1"/>
    <col min="15120" max="15124" width="0" style="13" hidden="1" customWidth="1"/>
    <col min="15125" max="15125" width="11.7109375" style="13" customWidth="1"/>
    <col min="15126" max="15126" width="11.85546875" style="13" customWidth="1"/>
    <col min="15127" max="15127" width="9.5703125" style="13" customWidth="1"/>
    <col min="15128" max="15128" width="0" style="13" hidden="1" customWidth="1"/>
    <col min="15129" max="15129" width="16.5703125" style="13" customWidth="1"/>
    <col min="15130" max="15363" width="9.140625" style="13"/>
    <col min="15364" max="15364" width="6.140625" style="13" customWidth="1"/>
    <col min="15365" max="15365" width="29.42578125" style="13" customWidth="1"/>
    <col min="15366" max="15366" width="19.140625" style="13" customWidth="1"/>
    <col min="15367" max="15367" width="10.140625" style="13" customWidth="1"/>
    <col min="15368" max="15368" width="10.7109375" style="13" customWidth="1"/>
    <col min="15369" max="15369" width="0" style="13" hidden="1" customWidth="1"/>
    <col min="15370" max="15370" width="11.5703125" style="13" customWidth="1"/>
    <col min="15371" max="15371" width="11.7109375" style="13" customWidth="1"/>
    <col min="15372" max="15372" width="11.5703125" style="13" customWidth="1"/>
    <col min="15373" max="15374" width="11.7109375" style="13" customWidth="1"/>
    <col min="15375" max="15375" width="11.5703125" style="13" customWidth="1"/>
    <col min="15376" max="15380" width="0" style="13" hidden="1" customWidth="1"/>
    <col min="15381" max="15381" width="11.7109375" style="13" customWidth="1"/>
    <col min="15382" max="15382" width="11.85546875" style="13" customWidth="1"/>
    <col min="15383" max="15383" width="9.5703125" style="13" customWidth="1"/>
    <col min="15384" max="15384" width="0" style="13" hidden="1" customWidth="1"/>
    <col min="15385" max="15385" width="16.5703125" style="13" customWidth="1"/>
    <col min="15386" max="15619" width="9.140625" style="13"/>
    <col min="15620" max="15620" width="6.140625" style="13" customWidth="1"/>
    <col min="15621" max="15621" width="29.42578125" style="13" customWidth="1"/>
    <col min="15622" max="15622" width="19.140625" style="13" customWidth="1"/>
    <col min="15623" max="15623" width="10.140625" style="13" customWidth="1"/>
    <col min="15624" max="15624" width="10.7109375" style="13" customWidth="1"/>
    <col min="15625" max="15625" width="0" style="13" hidden="1" customWidth="1"/>
    <col min="15626" max="15626" width="11.5703125" style="13" customWidth="1"/>
    <col min="15627" max="15627" width="11.7109375" style="13" customWidth="1"/>
    <col min="15628" max="15628" width="11.5703125" style="13" customWidth="1"/>
    <col min="15629" max="15630" width="11.7109375" style="13" customWidth="1"/>
    <col min="15631" max="15631" width="11.5703125" style="13" customWidth="1"/>
    <col min="15632" max="15636" width="0" style="13" hidden="1" customWidth="1"/>
    <col min="15637" max="15637" width="11.7109375" style="13" customWidth="1"/>
    <col min="15638" max="15638" width="11.85546875" style="13" customWidth="1"/>
    <col min="15639" max="15639" width="9.5703125" style="13" customWidth="1"/>
    <col min="15640" max="15640" width="0" style="13" hidden="1" customWidth="1"/>
    <col min="15641" max="15641" width="16.5703125" style="13" customWidth="1"/>
    <col min="15642" max="15875" width="9.140625" style="13"/>
    <col min="15876" max="15876" width="6.140625" style="13" customWidth="1"/>
    <col min="15877" max="15877" width="29.42578125" style="13" customWidth="1"/>
    <col min="15878" max="15878" width="19.140625" style="13" customWidth="1"/>
    <col min="15879" max="15879" width="10.140625" style="13" customWidth="1"/>
    <col min="15880" max="15880" width="10.7109375" style="13" customWidth="1"/>
    <col min="15881" max="15881" width="0" style="13" hidden="1" customWidth="1"/>
    <col min="15882" max="15882" width="11.5703125" style="13" customWidth="1"/>
    <col min="15883" max="15883" width="11.7109375" style="13" customWidth="1"/>
    <col min="15884" max="15884" width="11.5703125" style="13" customWidth="1"/>
    <col min="15885" max="15886" width="11.7109375" style="13" customWidth="1"/>
    <col min="15887" max="15887" width="11.5703125" style="13" customWidth="1"/>
    <col min="15888" max="15892" width="0" style="13" hidden="1" customWidth="1"/>
    <col min="15893" max="15893" width="11.7109375" style="13" customWidth="1"/>
    <col min="15894" max="15894" width="11.85546875" style="13" customWidth="1"/>
    <col min="15895" max="15895" width="9.5703125" style="13" customWidth="1"/>
    <col min="15896" max="15896" width="0" style="13" hidden="1" customWidth="1"/>
    <col min="15897" max="15897" width="16.5703125" style="13" customWidth="1"/>
    <col min="15898" max="16131" width="9.140625" style="13"/>
    <col min="16132" max="16132" width="6.140625" style="13" customWidth="1"/>
    <col min="16133" max="16133" width="29.42578125" style="13" customWidth="1"/>
    <col min="16134" max="16134" width="19.140625" style="13" customWidth="1"/>
    <col min="16135" max="16135" width="10.140625" style="13" customWidth="1"/>
    <col min="16136" max="16136" width="10.7109375" style="13" customWidth="1"/>
    <col min="16137" max="16137" width="0" style="13" hidden="1" customWidth="1"/>
    <col min="16138" max="16138" width="11.5703125" style="13" customWidth="1"/>
    <col min="16139" max="16139" width="11.7109375" style="13" customWidth="1"/>
    <col min="16140" max="16140" width="11.5703125" style="13" customWidth="1"/>
    <col min="16141" max="16142" width="11.7109375" style="13" customWidth="1"/>
    <col min="16143" max="16143" width="11.5703125" style="13" customWidth="1"/>
    <col min="16144" max="16148" width="0" style="13" hidden="1" customWidth="1"/>
    <col min="16149" max="16149" width="11.7109375" style="13" customWidth="1"/>
    <col min="16150" max="16150" width="11.85546875" style="13" customWidth="1"/>
    <col min="16151" max="16151" width="9.5703125" style="13" customWidth="1"/>
    <col min="16152" max="16152" width="0" style="13" hidden="1" customWidth="1"/>
    <col min="16153" max="16153" width="16.5703125" style="13" customWidth="1"/>
    <col min="16154" max="16384" width="9.140625" style="13"/>
  </cols>
  <sheetData>
    <row r="1" spans="1:30" s="22" customFormat="1" ht="20.25" x14ac:dyDescent="0.3">
      <c r="A1" s="51" t="s">
        <v>60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s="22" customFormat="1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7" customFormat="1" ht="24" customHeight="1" thickBot="1" x14ac:dyDescent="0.25">
      <c r="A3" s="26"/>
      <c r="B3" s="26"/>
      <c r="C3" s="26"/>
      <c r="D3" s="84" t="s">
        <v>54</v>
      </c>
      <c r="E3" s="85">
        <f>COUNTIF(LISTA_7[E],"&gt;0")</f>
        <v>0</v>
      </c>
      <c r="F3" s="85">
        <f>SUM(LISTA_7[F])</f>
        <v>0</v>
      </c>
      <c r="G3" s="85">
        <f>SUM(LISTA_7[G])</f>
        <v>0</v>
      </c>
      <c r="H3" s="85">
        <f>SUM(LISTA_7[H])</f>
        <v>0</v>
      </c>
      <c r="I3" s="85">
        <f>SUM(LISTA_7[I])</f>
        <v>0</v>
      </c>
      <c r="J3" s="85">
        <f>SUM(LISTA_7[J])</f>
        <v>0</v>
      </c>
      <c r="K3" s="85">
        <f>SUM(LISTA_7[K])</f>
        <v>0</v>
      </c>
      <c r="L3" s="85">
        <f>SUM(LISTA_7[L])</f>
        <v>0</v>
      </c>
      <c r="M3" s="85">
        <f>SUM(LISTA_7[M])</f>
        <v>0</v>
      </c>
      <c r="N3" s="85">
        <f>SUM(LISTA_7[N])</f>
        <v>0</v>
      </c>
      <c r="O3" s="85">
        <f>SUM(LISTA_7[O])</f>
        <v>0</v>
      </c>
      <c r="P3" s="85">
        <f>SUM(LISTA_7[P])</f>
        <v>0</v>
      </c>
      <c r="Q3" s="85">
        <f>SUM(LISTA_7[Q])</f>
        <v>0</v>
      </c>
      <c r="R3" s="85">
        <f>SUM(LISTA_7[R])</f>
        <v>0</v>
      </c>
      <c r="S3" s="85">
        <f>SUM(LISTA_7[S])</f>
        <v>0</v>
      </c>
      <c r="T3" s="85">
        <f>SUM(LISTA_7[T])</f>
        <v>0</v>
      </c>
      <c r="U3" s="85">
        <f>SUM(LISTA_7[U])</f>
        <v>0</v>
      </c>
      <c r="V3" s="85">
        <f>SUM(LISTA_7[V])</f>
        <v>0</v>
      </c>
      <c r="W3" s="85">
        <f>SUM(LISTA_7[W])</f>
        <v>0</v>
      </c>
      <c r="X3" s="85">
        <f>SUM(LISTA_7[X])</f>
        <v>0</v>
      </c>
      <c r="Y3" s="85">
        <f>SUM(LISTA_7[Y])</f>
        <v>0</v>
      </c>
      <c r="Z3" s="85">
        <f>SUM(LISTA_7[Z])</f>
        <v>0</v>
      </c>
      <c r="AA3" s="85">
        <f>SUM(LISTA_7[AA])</f>
        <v>0</v>
      </c>
      <c r="AB3" s="85">
        <f>SUM(LISTA_7[AB])</f>
        <v>0</v>
      </c>
      <c r="AC3" s="85">
        <f>SUM(LISTA_7[AC])</f>
        <v>0</v>
      </c>
      <c r="AD3" s="85">
        <f>SUM(LISTA_7[AD])</f>
        <v>0</v>
      </c>
    </row>
    <row r="4" spans="1:30" s="27" customFormat="1" ht="33.75" customHeight="1" thickBot="1" x14ac:dyDescent="0.25">
      <c r="A4" s="52" t="s">
        <v>1</v>
      </c>
      <c r="B4" s="54" t="s">
        <v>2</v>
      </c>
      <c r="C4" s="56" t="s">
        <v>3</v>
      </c>
      <c r="D4" s="58" t="s">
        <v>4</v>
      </c>
      <c r="E4" s="61" t="s">
        <v>5</v>
      </c>
      <c r="F4" s="64" t="s">
        <v>6</v>
      </c>
      <c r="G4" s="67" t="s">
        <v>7</v>
      </c>
      <c r="H4" s="68"/>
      <c r="I4" s="68"/>
      <c r="J4" s="68"/>
      <c r="K4" s="68"/>
      <c r="L4" s="68"/>
      <c r="M4" s="69"/>
      <c r="N4" s="67" t="s">
        <v>8</v>
      </c>
      <c r="O4" s="68"/>
      <c r="P4" s="68"/>
      <c r="Q4" s="68"/>
      <c r="R4" s="69"/>
      <c r="S4" s="67" t="s">
        <v>9</v>
      </c>
      <c r="T4" s="68"/>
      <c r="U4" s="68"/>
      <c r="V4" s="68"/>
      <c r="W4" s="68"/>
      <c r="X4" s="69"/>
      <c r="Y4" s="70" t="s">
        <v>10</v>
      </c>
      <c r="Z4" s="71"/>
      <c r="AA4" s="72"/>
      <c r="AB4" s="67" t="s">
        <v>11</v>
      </c>
      <c r="AC4" s="69"/>
      <c r="AD4" s="73" t="s">
        <v>12</v>
      </c>
    </row>
    <row r="5" spans="1:30" s="27" customFormat="1" ht="16.5" thickBot="1" x14ac:dyDescent="0.25">
      <c r="A5" s="53"/>
      <c r="B5" s="55"/>
      <c r="C5" s="57"/>
      <c r="D5" s="59"/>
      <c r="E5" s="62"/>
      <c r="F5" s="65"/>
      <c r="G5" s="1">
        <v>150</v>
      </c>
      <c r="H5" s="2">
        <v>113</v>
      </c>
      <c r="I5" s="1">
        <v>75</v>
      </c>
      <c r="J5" s="1">
        <v>75</v>
      </c>
      <c r="K5" s="1">
        <v>38</v>
      </c>
      <c r="L5" s="3">
        <v>38</v>
      </c>
      <c r="M5" s="3">
        <v>38</v>
      </c>
      <c r="N5" s="3">
        <v>220</v>
      </c>
      <c r="O5" s="3">
        <v>165</v>
      </c>
      <c r="P5" s="3">
        <v>145</v>
      </c>
      <c r="Q5" s="1">
        <v>110</v>
      </c>
      <c r="R5" s="1">
        <v>55</v>
      </c>
      <c r="S5" s="1">
        <v>60</v>
      </c>
      <c r="T5" s="1">
        <v>45</v>
      </c>
      <c r="U5" s="1">
        <v>40</v>
      </c>
      <c r="V5" s="1">
        <v>30</v>
      </c>
      <c r="W5" s="4">
        <v>15</v>
      </c>
      <c r="X5" s="64" t="s">
        <v>13</v>
      </c>
      <c r="Y5" s="5">
        <v>30</v>
      </c>
      <c r="Z5" s="6">
        <v>15</v>
      </c>
      <c r="AA5" s="6">
        <v>15</v>
      </c>
      <c r="AB5" s="1">
        <v>10</v>
      </c>
      <c r="AC5" s="77" t="s">
        <v>14</v>
      </c>
      <c r="AD5" s="74"/>
    </row>
    <row r="6" spans="1:30" s="27" customFormat="1" ht="96" customHeight="1" thickBot="1" x14ac:dyDescent="0.25">
      <c r="A6" s="53"/>
      <c r="B6" s="55"/>
      <c r="C6" s="57"/>
      <c r="D6" s="60"/>
      <c r="E6" s="63"/>
      <c r="F6" s="66"/>
      <c r="G6" s="7" t="s">
        <v>15</v>
      </c>
      <c r="H6" s="8" t="s">
        <v>16</v>
      </c>
      <c r="I6" s="8" t="s">
        <v>17</v>
      </c>
      <c r="J6" s="8" t="s">
        <v>18</v>
      </c>
      <c r="K6" s="9" t="s">
        <v>19</v>
      </c>
      <c r="L6" s="10" t="s">
        <v>20</v>
      </c>
      <c r="M6" s="8" t="s">
        <v>21</v>
      </c>
      <c r="N6" s="10" t="s">
        <v>15</v>
      </c>
      <c r="O6" s="39" t="s">
        <v>85</v>
      </c>
      <c r="P6" s="40" t="s">
        <v>86</v>
      </c>
      <c r="Q6" s="39" t="s">
        <v>87</v>
      </c>
      <c r="R6" s="40" t="s">
        <v>88</v>
      </c>
      <c r="S6" s="10" t="s">
        <v>15</v>
      </c>
      <c r="T6" s="39" t="s">
        <v>85</v>
      </c>
      <c r="U6" s="40" t="s">
        <v>86</v>
      </c>
      <c r="V6" s="39" t="s">
        <v>87</v>
      </c>
      <c r="W6" s="40" t="s">
        <v>88</v>
      </c>
      <c r="X6" s="76"/>
      <c r="Y6" s="8" t="s">
        <v>22</v>
      </c>
      <c r="Z6" s="28" t="s">
        <v>23</v>
      </c>
      <c r="AA6" s="28" t="s">
        <v>82</v>
      </c>
      <c r="AB6" s="11" t="s">
        <v>24</v>
      </c>
      <c r="AC6" s="78"/>
      <c r="AD6" s="75"/>
    </row>
    <row r="7" spans="1:30" s="14" customFormat="1" ht="13.5" customHeight="1" x14ac:dyDescent="0.2">
      <c r="A7" s="15" t="s">
        <v>25</v>
      </c>
      <c r="B7" s="16" t="s">
        <v>26</v>
      </c>
      <c r="C7" s="17" t="s">
        <v>27</v>
      </c>
      <c r="D7" s="17" t="s">
        <v>28</v>
      </c>
      <c r="E7" s="18" t="s">
        <v>29</v>
      </c>
      <c r="F7" s="18" t="s">
        <v>30</v>
      </c>
      <c r="G7" s="18" t="s">
        <v>31</v>
      </c>
      <c r="H7" s="18" t="s">
        <v>32</v>
      </c>
      <c r="I7" s="18" t="s">
        <v>33</v>
      </c>
      <c r="J7" s="18" t="s">
        <v>34</v>
      </c>
      <c r="K7" s="18" t="s">
        <v>35</v>
      </c>
      <c r="L7" s="18" t="s">
        <v>36</v>
      </c>
      <c r="M7" s="18" t="s">
        <v>37</v>
      </c>
      <c r="N7" s="18" t="s">
        <v>38</v>
      </c>
      <c r="O7" s="18" t="s">
        <v>39</v>
      </c>
      <c r="P7" s="18" t="s">
        <v>40</v>
      </c>
      <c r="Q7" s="18" t="s">
        <v>41</v>
      </c>
      <c r="R7" s="18" t="s">
        <v>42</v>
      </c>
      <c r="S7" s="18" t="s">
        <v>43</v>
      </c>
      <c r="T7" s="18" t="s">
        <v>44</v>
      </c>
      <c r="U7" s="18" t="s">
        <v>45</v>
      </c>
      <c r="V7" s="18" t="s">
        <v>46</v>
      </c>
      <c r="W7" s="18" t="s">
        <v>47</v>
      </c>
      <c r="X7" s="18" t="s">
        <v>48</v>
      </c>
      <c r="Y7" s="18" t="s">
        <v>49</v>
      </c>
      <c r="Z7" s="18" t="s">
        <v>50</v>
      </c>
      <c r="AA7" s="18" t="s">
        <v>51</v>
      </c>
      <c r="AB7" s="18" t="s">
        <v>52</v>
      </c>
      <c r="AC7" s="18" t="s">
        <v>53</v>
      </c>
      <c r="AD7" s="19" t="s">
        <v>83</v>
      </c>
    </row>
    <row r="8" spans="1:30" x14ac:dyDescent="0.2">
      <c r="A8" s="12">
        <v>1</v>
      </c>
      <c r="B8" s="46"/>
      <c r="C8" s="45"/>
      <c r="D8" s="47"/>
      <c r="E8" s="45"/>
      <c r="F8" s="42" t="str">
        <f>IF(SUM(LISTA_7[[#This Row],[N]:[R]])&gt;0,1,"")</f>
        <v/>
      </c>
      <c r="G8" s="42"/>
      <c r="H8" s="42"/>
      <c r="I8" s="42"/>
      <c r="J8" s="42"/>
      <c r="K8" s="42"/>
      <c r="L8" s="42"/>
      <c r="M8" s="42"/>
      <c r="N8" s="42"/>
      <c r="O8" s="43"/>
      <c r="P8" s="42"/>
      <c r="Q8" s="42"/>
      <c r="R8" s="42"/>
      <c r="S8" s="42"/>
      <c r="T8" s="42"/>
      <c r="U8" s="42"/>
      <c r="V8" s="42"/>
      <c r="W8" s="42"/>
      <c r="X8" s="42" t="str">
        <f>IF(SUM(LISTA_7[[#This Row],[S]:[W]])&gt;0,1,"")</f>
        <v/>
      </c>
      <c r="Y8" s="42"/>
      <c r="Z8" s="42"/>
      <c r="AA8" s="42"/>
      <c r="AB8" s="42"/>
      <c r="AC8" s="42"/>
      <c r="AD8" s="20">
        <f>(LISTA_7[[#This Row],[G]]*$G$5)+(LISTA_7[[#This Row],[H]]*$H$5)+(LISTA_7[[#This Row],[I]]*$I$5)+(LISTA_7[[#This Row],[J]]*$J$5)+(LISTA_7[[#This Row],[K]]*$K$5)+(LISTA_7[[#This Row],[L]]*$L$5)+(LISTA_7[[#This Row],[M]]*$M$5)+(LISTA_7[[#This Row],[N]]*$N$5)+(LISTA_7[[#This Row],[O]]*$O$5)+(LISTA_7[[#This Row],[P]]*$P$5)+(LISTA_7[[#This Row],[Q]]*$Q$5)+(LISTA_7[[#This Row],[R]]*$R$5)+(LISTA_7[[#This Row],[S]]*$S$5)+(LISTA_7[[#This Row],[T]]*$T$5)+(LISTA_7[[#This Row],[U]]*$U$5)+(LISTA_7[[#This Row],[V]]*$V$5)+(LISTA_7[[#This Row],[W]]*$W$5)+(LISTA_7[[#This Row],[Y]]*$Y$5)+(LISTA_7[[#This Row],[Z]]*$Z$5)+(LISTA_7[[#This Row],[AA]]*$AA$5)+(LISTA_7[[#This Row],[AB]]*$AB$5)</f>
        <v>0</v>
      </c>
    </row>
    <row r="9" spans="1:30" x14ac:dyDescent="0.2">
      <c r="A9" s="12">
        <v>2</v>
      </c>
      <c r="B9" s="46"/>
      <c r="C9" s="45"/>
      <c r="D9" s="45"/>
      <c r="E9" s="45"/>
      <c r="F9" s="42" t="str">
        <f>IF(SUM(LISTA_7[[#This Row],[N]:[R]])&gt;0,1,"")</f>
        <v/>
      </c>
      <c r="G9" s="42"/>
      <c r="H9" s="42"/>
      <c r="I9" s="42"/>
      <c r="J9" s="42"/>
      <c r="K9" s="42"/>
      <c r="L9" s="42"/>
      <c r="M9" s="42"/>
      <c r="N9" s="42"/>
      <c r="O9" s="43"/>
      <c r="P9" s="42"/>
      <c r="Q9" s="42"/>
      <c r="R9" s="42"/>
      <c r="S9" s="42"/>
      <c r="T9" s="42"/>
      <c r="U9" s="42"/>
      <c r="V9" s="42"/>
      <c r="W9" s="42"/>
      <c r="X9" s="42" t="str">
        <f>IF(SUM(LISTA_7[[#This Row],[S]:[W]])&gt;0,1,"")</f>
        <v/>
      </c>
      <c r="Y9" s="42"/>
      <c r="Z9" s="42"/>
      <c r="AA9" s="42"/>
      <c r="AB9" s="42"/>
      <c r="AC9" s="42"/>
      <c r="AD9" s="21">
        <f>(LISTA_7[[#This Row],[G]]*$G$5)+(LISTA_7[[#This Row],[H]]*$H$5)+(LISTA_7[[#This Row],[I]]*$I$5)+(LISTA_7[[#This Row],[J]]*$J$5)+(LISTA_7[[#This Row],[K]]*$K$5)+(LISTA_7[[#This Row],[L]]*$L$5)+(LISTA_7[[#This Row],[M]]*$M$5)+(LISTA_7[[#This Row],[N]]*$N$5)+(LISTA_7[[#This Row],[O]]*$O$5)+(LISTA_7[[#This Row],[P]]*$P$5)+(LISTA_7[[#This Row],[Q]]*$Q$5)+(LISTA_7[[#This Row],[R]]*$R$5)+(LISTA_7[[#This Row],[S]]*$S$5)+(LISTA_7[[#This Row],[T]]*$T$5)+(LISTA_7[[#This Row],[U]]*$U$5)+(LISTA_7[[#This Row],[V]]*$V$5)+(LISTA_7[[#This Row],[W]]*$W$5)+(LISTA_7[[#This Row],[Y]]*$Y$5)+(LISTA_7[[#This Row],[Z]]*$Z$5)+(LISTA_7[[#This Row],[AA]]*$AA$5)+(LISTA_7[[#This Row],[AB]]*$AB$5)</f>
        <v>0</v>
      </c>
    </row>
    <row r="10" spans="1:30" x14ac:dyDescent="0.2">
      <c r="A10" s="12">
        <v>3</v>
      </c>
      <c r="B10" s="46"/>
      <c r="C10" s="45"/>
      <c r="D10" s="45"/>
      <c r="E10" s="45"/>
      <c r="F10" s="42" t="str">
        <f>IF(SUM(LISTA_7[[#This Row],[N]:[R]])&gt;0,1,"")</f>
        <v/>
      </c>
      <c r="G10" s="42"/>
      <c r="H10" s="42"/>
      <c r="I10" s="42"/>
      <c r="J10" s="42"/>
      <c r="K10" s="42"/>
      <c r="L10" s="42"/>
      <c r="M10" s="42"/>
      <c r="N10" s="42"/>
      <c r="O10" s="43"/>
      <c r="P10" s="42"/>
      <c r="Q10" s="42"/>
      <c r="R10" s="42"/>
      <c r="S10" s="42"/>
      <c r="T10" s="42"/>
      <c r="U10" s="42"/>
      <c r="V10" s="42"/>
      <c r="W10" s="42"/>
      <c r="X10" s="42" t="str">
        <f>IF(SUM(LISTA_7[[#This Row],[S]:[W]])&gt;0,1,"")</f>
        <v/>
      </c>
      <c r="Y10" s="42"/>
      <c r="Z10" s="42"/>
      <c r="AA10" s="42"/>
      <c r="AB10" s="42"/>
      <c r="AC10" s="42"/>
      <c r="AD10" s="21">
        <f>(LISTA_7[[#This Row],[G]]*$G$5)+(LISTA_7[[#This Row],[H]]*$H$5)+(LISTA_7[[#This Row],[I]]*$I$5)+(LISTA_7[[#This Row],[J]]*$J$5)+(LISTA_7[[#This Row],[K]]*$K$5)+(LISTA_7[[#This Row],[L]]*$L$5)+(LISTA_7[[#This Row],[M]]*$M$5)+(LISTA_7[[#This Row],[N]]*$N$5)+(LISTA_7[[#This Row],[O]]*$O$5)+(LISTA_7[[#This Row],[P]]*$P$5)+(LISTA_7[[#This Row],[Q]]*$Q$5)+(LISTA_7[[#This Row],[R]]*$R$5)+(LISTA_7[[#This Row],[S]]*$S$5)+(LISTA_7[[#This Row],[T]]*$T$5)+(LISTA_7[[#This Row],[U]]*$U$5)+(LISTA_7[[#This Row],[V]]*$V$5)+(LISTA_7[[#This Row],[W]]*$W$5)+(LISTA_7[[#This Row],[Y]]*$Y$5)+(LISTA_7[[#This Row],[Z]]*$Z$5)+(LISTA_7[[#This Row],[AA]]*$AA$5)+(LISTA_7[[#This Row],[AB]]*$AB$5)</f>
        <v>0</v>
      </c>
    </row>
    <row r="15" spans="1:30" x14ac:dyDescent="0.2">
      <c r="M15" s="14"/>
    </row>
  </sheetData>
  <sheetProtection formatCells="0" formatColumns="0" formatRows="0" insertColumns="0" insertRows="0" insertHyperlinks="0" deleteColumns="0" deleteRows="0" sort="0" autoFilter="0" pivotTables="0"/>
  <mergeCells count="15">
    <mergeCell ref="A1:AD1"/>
    <mergeCell ref="A4:A6"/>
    <mergeCell ref="B4:B6"/>
    <mergeCell ref="C4:C6"/>
    <mergeCell ref="D4:D6"/>
    <mergeCell ref="E4:E6"/>
    <mergeCell ref="F4:F6"/>
    <mergeCell ref="G4:M4"/>
    <mergeCell ref="N4:R4"/>
    <mergeCell ref="S4:X4"/>
    <mergeCell ref="Y4:AA4"/>
    <mergeCell ref="AB4:AC4"/>
    <mergeCell ref="AD4:AD6"/>
    <mergeCell ref="X5:X6"/>
    <mergeCell ref="AC5:AC6"/>
  </mergeCells>
  <pageMargins left="0.23622047244094491" right="0.23622047244094491" top="0.74803149606299213" bottom="0.74803149606299213" header="0.31496062992125984" footer="0.31496062992125984"/>
  <pageSetup paperSize="9" scale="51" fitToHeight="50" orientation="landscape" r:id="rId1"/>
  <headerFooter>
    <oddFooter>&amp;RStrona &amp;P z &amp;N</oddFooter>
  </headerFooter>
  <rowBreaks count="1" manualBreakCount="1">
    <brk id="2" max="16383" man="1"/>
  </row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15"/>
  <sheetViews>
    <sheetView topLeftCell="E1" zoomScale="90" zoomScaleNormal="90" workbookViewId="0">
      <pane ySplit="6" topLeftCell="A7" activePane="bottomLeft" state="frozen"/>
      <selection pane="bottomLeft" activeCell="E3" sqref="E3:AD3"/>
    </sheetView>
  </sheetViews>
  <sheetFormatPr defaultRowHeight="12.75" x14ac:dyDescent="0.2"/>
  <cols>
    <col min="1" max="1" width="4.7109375" style="13" bestFit="1" customWidth="1"/>
    <col min="2" max="2" width="9" style="13" customWidth="1"/>
    <col min="3" max="3" width="21.7109375" style="13" customWidth="1"/>
    <col min="4" max="4" width="38.85546875" style="13" customWidth="1"/>
    <col min="5" max="5" width="11.140625" style="13" customWidth="1"/>
    <col min="6" max="6" width="5.85546875" style="13" customWidth="1"/>
    <col min="7" max="22" width="7.7109375" style="13" customWidth="1"/>
    <col min="23" max="23" width="6.5703125" style="13" customWidth="1"/>
    <col min="24" max="24" width="8" style="13" customWidth="1"/>
    <col min="25" max="29" width="9.140625" style="13"/>
    <col min="30" max="30" width="11.5703125" style="13" customWidth="1"/>
    <col min="31" max="259" width="9.140625" style="13"/>
    <col min="260" max="260" width="6.140625" style="13" customWidth="1"/>
    <col min="261" max="261" width="29.42578125" style="13" customWidth="1"/>
    <col min="262" max="262" width="19.140625" style="13" customWidth="1"/>
    <col min="263" max="263" width="10.140625" style="13" customWidth="1"/>
    <col min="264" max="264" width="10.7109375" style="13" customWidth="1"/>
    <col min="265" max="265" width="0" style="13" hidden="1" customWidth="1"/>
    <col min="266" max="266" width="11.5703125" style="13" customWidth="1"/>
    <col min="267" max="267" width="11.7109375" style="13" customWidth="1"/>
    <col min="268" max="268" width="11.5703125" style="13" customWidth="1"/>
    <col min="269" max="270" width="11.7109375" style="13" customWidth="1"/>
    <col min="271" max="271" width="11.5703125" style="13" customWidth="1"/>
    <col min="272" max="276" width="0" style="13" hidden="1" customWidth="1"/>
    <col min="277" max="277" width="11.7109375" style="13" customWidth="1"/>
    <col min="278" max="278" width="11.85546875" style="13" customWidth="1"/>
    <col min="279" max="279" width="9.5703125" style="13" customWidth="1"/>
    <col min="280" max="280" width="0" style="13" hidden="1" customWidth="1"/>
    <col min="281" max="281" width="16.5703125" style="13" customWidth="1"/>
    <col min="282" max="515" width="9.140625" style="13"/>
    <col min="516" max="516" width="6.140625" style="13" customWidth="1"/>
    <col min="517" max="517" width="29.42578125" style="13" customWidth="1"/>
    <col min="518" max="518" width="19.140625" style="13" customWidth="1"/>
    <col min="519" max="519" width="10.140625" style="13" customWidth="1"/>
    <col min="520" max="520" width="10.7109375" style="13" customWidth="1"/>
    <col min="521" max="521" width="0" style="13" hidden="1" customWidth="1"/>
    <col min="522" max="522" width="11.5703125" style="13" customWidth="1"/>
    <col min="523" max="523" width="11.7109375" style="13" customWidth="1"/>
    <col min="524" max="524" width="11.5703125" style="13" customWidth="1"/>
    <col min="525" max="526" width="11.7109375" style="13" customWidth="1"/>
    <col min="527" max="527" width="11.5703125" style="13" customWidth="1"/>
    <col min="528" max="532" width="0" style="13" hidden="1" customWidth="1"/>
    <col min="533" max="533" width="11.7109375" style="13" customWidth="1"/>
    <col min="534" max="534" width="11.85546875" style="13" customWidth="1"/>
    <col min="535" max="535" width="9.5703125" style="13" customWidth="1"/>
    <col min="536" max="536" width="0" style="13" hidden="1" customWidth="1"/>
    <col min="537" max="537" width="16.5703125" style="13" customWidth="1"/>
    <col min="538" max="771" width="9.140625" style="13"/>
    <col min="772" max="772" width="6.140625" style="13" customWidth="1"/>
    <col min="773" max="773" width="29.42578125" style="13" customWidth="1"/>
    <col min="774" max="774" width="19.140625" style="13" customWidth="1"/>
    <col min="775" max="775" width="10.140625" style="13" customWidth="1"/>
    <col min="776" max="776" width="10.7109375" style="13" customWidth="1"/>
    <col min="777" max="777" width="0" style="13" hidden="1" customWidth="1"/>
    <col min="778" max="778" width="11.5703125" style="13" customWidth="1"/>
    <col min="779" max="779" width="11.7109375" style="13" customWidth="1"/>
    <col min="780" max="780" width="11.5703125" style="13" customWidth="1"/>
    <col min="781" max="782" width="11.7109375" style="13" customWidth="1"/>
    <col min="783" max="783" width="11.5703125" style="13" customWidth="1"/>
    <col min="784" max="788" width="0" style="13" hidden="1" customWidth="1"/>
    <col min="789" max="789" width="11.7109375" style="13" customWidth="1"/>
    <col min="790" max="790" width="11.85546875" style="13" customWidth="1"/>
    <col min="791" max="791" width="9.5703125" style="13" customWidth="1"/>
    <col min="792" max="792" width="0" style="13" hidden="1" customWidth="1"/>
    <col min="793" max="793" width="16.5703125" style="13" customWidth="1"/>
    <col min="794" max="1027" width="9.140625" style="13"/>
    <col min="1028" max="1028" width="6.140625" style="13" customWidth="1"/>
    <col min="1029" max="1029" width="29.42578125" style="13" customWidth="1"/>
    <col min="1030" max="1030" width="19.140625" style="13" customWidth="1"/>
    <col min="1031" max="1031" width="10.140625" style="13" customWidth="1"/>
    <col min="1032" max="1032" width="10.7109375" style="13" customWidth="1"/>
    <col min="1033" max="1033" width="0" style="13" hidden="1" customWidth="1"/>
    <col min="1034" max="1034" width="11.5703125" style="13" customWidth="1"/>
    <col min="1035" max="1035" width="11.7109375" style="13" customWidth="1"/>
    <col min="1036" max="1036" width="11.5703125" style="13" customWidth="1"/>
    <col min="1037" max="1038" width="11.7109375" style="13" customWidth="1"/>
    <col min="1039" max="1039" width="11.5703125" style="13" customWidth="1"/>
    <col min="1040" max="1044" width="0" style="13" hidden="1" customWidth="1"/>
    <col min="1045" max="1045" width="11.7109375" style="13" customWidth="1"/>
    <col min="1046" max="1046" width="11.85546875" style="13" customWidth="1"/>
    <col min="1047" max="1047" width="9.5703125" style="13" customWidth="1"/>
    <col min="1048" max="1048" width="0" style="13" hidden="1" customWidth="1"/>
    <col min="1049" max="1049" width="16.5703125" style="13" customWidth="1"/>
    <col min="1050" max="1283" width="9.140625" style="13"/>
    <col min="1284" max="1284" width="6.140625" style="13" customWidth="1"/>
    <col min="1285" max="1285" width="29.42578125" style="13" customWidth="1"/>
    <col min="1286" max="1286" width="19.140625" style="13" customWidth="1"/>
    <col min="1287" max="1287" width="10.140625" style="13" customWidth="1"/>
    <col min="1288" max="1288" width="10.7109375" style="13" customWidth="1"/>
    <col min="1289" max="1289" width="0" style="13" hidden="1" customWidth="1"/>
    <col min="1290" max="1290" width="11.5703125" style="13" customWidth="1"/>
    <col min="1291" max="1291" width="11.7109375" style="13" customWidth="1"/>
    <col min="1292" max="1292" width="11.5703125" style="13" customWidth="1"/>
    <col min="1293" max="1294" width="11.7109375" style="13" customWidth="1"/>
    <col min="1295" max="1295" width="11.5703125" style="13" customWidth="1"/>
    <col min="1296" max="1300" width="0" style="13" hidden="1" customWidth="1"/>
    <col min="1301" max="1301" width="11.7109375" style="13" customWidth="1"/>
    <col min="1302" max="1302" width="11.85546875" style="13" customWidth="1"/>
    <col min="1303" max="1303" width="9.5703125" style="13" customWidth="1"/>
    <col min="1304" max="1304" width="0" style="13" hidden="1" customWidth="1"/>
    <col min="1305" max="1305" width="16.5703125" style="13" customWidth="1"/>
    <col min="1306" max="1539" width="9.140625" style="13"/>
    <col min="1540" max="1540" width="6.140625" style="13" customWidth="1"/>
    <col min="1541" max="1541" width="29.42578125" style="13" customWidth="1"/>
    <col min="1542" max="1542" width="19.140625" style="13" customWidth="1"/>
    <col min="1543" max="1543" width="10.140625" style="13" customWidth="1"/>
    <col min="1544" max="1544" width="10.7109375" style="13" customWidth="1"/>
    <col min="1545" max="1545" width="0" style="13" hidden="1" customWidth="1"/>
    <col min="1546" max="1546" width="11.5703125" style="13" customWidth="1"/>
    <col min="1547" max="1547" width="11.7109375" style="13" customWidth="1"/>
    <col min="1548" max="1548" width="11.5703125" style="13" customWidth="1"/>
    <col min="1549" max="1550" width="11.7109375" style="13" customWidth="1"/>
    <col min="1551" max="1551" width="11.5703125" style="13" customWidth="1"/>
    <col min="1552" max="1556" width="0" style="13" hidden="1" customWidth="1"/>
    <col min="1557" max="1557" width="11.7109375" style="13" customWidth="1"/>
    <col min="1558" max="1558" width="11.85546875" style="13" customWidth="1"/>
    <col min="1559" max="1559" width="9.5703125" style="13" customWidth="1"/>
    <col min="1560" max="1560" width="0" style="13" hidden="1" customWidth="1"/>
    <col min="1561" max="1561" width="16.5703125" style="13" customWidth="1"/>
    <col min="1562" max="1795" width="9.140625" style="13"/>
    <col min="1796" max="1796" width="6.140625" style="13" customWidth="1"/>
    <col min="1797" max="1797" width="29.42578125" style="13" customWidth="1"/>
    <col min="1798" max="1798" width="19.140625" style="13" customWidth="1"/>
    <col min="1799" max="1799" width="10.140625" style="13" customWidth="1"/>
    <col min="1800" max="1800" width="10.7109375" style="13" customWidth="1"/>
    <col min="1801" max="1801" width="0" style="13" hidden="1" customWidth="1"/>
    <col min="1802" max="1802" width="11.5703125" style="13" customWidth="1"/>
    <col min="1803" max="1803" width="11.7109375" style="13" customWidth="1"/>
    <col min="1804" max="1804" width="11.5703125" style="13" customWidth="1"/>
    <col min="1805" max="1806" width="11.7109375" style="13" customWidth="1"/>
    <col min="1807" max="1807" width="11.5703125" style="13" customWidth="1"/>
    <col min="1808" max="1812" width="0" style="13" hidden="1" customWidth="1"/>
    <col min="1813" max="1813" width="11.7109375" style="13" customWidth="1"/>
    <col min="1814" max="1814" width="11.85546875" style="13" customWidth="1"/>
    <col min="1815" max="1815" width="9.5703125" style="13" customWidth="1"/>
    <col min="1816" max="1816" width="0" style="13" hidden="1" customWidth="1"/>
    <col min="1817" max="1817" width="16.5703125" style="13" customWidth="1"/>
    <col min="1818" max="2051" width="9.140625" style="13"/>
    <col min="2052" max="2052" width="6.140625" style="13" customWidth="1"/>
    <col min="2053" max="2053" width="29.42578125" style="13" customWidth="1"/>
    <col min="2054" max="2054" width="19.140625" style="13" customWidth="1"/>
    <col min="2055" max="2055" width="10.140625" style="13" customWidth="1"/>
    <col min="2056" max="2056" width="10.7109375" style="13" customWidth="1"/>
    <col min="2057" max="2057" width="0" style="13" hidden="1" customWidth="1"/>
    <col min="2058" max="2058" width="11.5703125" style="13" customWidth="1"/>
    <col min="2059" max="2059" width="11.7109375" style="13" customWidth="1"/>
    <col min="2060" max="2060" width="11.5703125" style="13" customWidth="1"/>
    <col min="2061" max="2062" width="11.7109375" style="13" customWidth="1"/>
    <col min="2063" max="2063" width="11.5703125" style="13" customWidth="1"/>
    <col min="2064" max="2068" width="0" style="13" hidden="1" customWidth="1"/>
    <col min="2069" max="2069" width="11.7109375" style="13" customWidth="1"/>
    <col min="2070" max="2070" width="11.85546875" style="13" customWidth="1"/>
    <col min="2071" max="2071" width="9.5703125" style="13" customWidth="1"/>
    <col min="2072" max="2072" width="0" style="13" hidden="1" customWidth="1"/>
    <col min="2073" max="2073" width="16.5703125" style="13" customWidth="1"/>
    <col min="2074" max="2307" width="9.140625" style="13"/>
    <col min="2308" max="2308" width="6.140625" style="13" customWidth="1"/>
    <col min="2309" max="2309" width="29.42578125" style="13" customWidth="1"/>
    <col min="2310" max="2310" width="19.140625" style="13" customWidth="1"/>
    <col min="2311" max="2311" width="10.140625" style="13" customWidth="1"/>
    <col min="2312" max="2312" width="10.7109375" style="13" customWidth="1"/>
    <col min="2313" max="2313" width="0" style="13" hidden="1" customWidth="1"/>
    <col min="2314" max="2314" width="11.5703125" style="13" customWidth="1"/>
    <col min="2315" max="2315" width="11.7109375" style="13" customWidth="1"/>
    <col min="2316" max="2316" width="11.5703125" style="13" customWidth="1"/>
    <col min="2317" max="2318" width="11.7109375" style="13" customWidth="1"/>
    <col min="2319" max="2319" width="11.5703125" style="13" customWidth="1"/>
    <col min="2320" max="2324" width="0" style="13" hidden="1" customWidth="1"/>
    <col min="2325" max="2325" width="11.7109375" style="13" customWidth="1"/>
    <col min="2326" max="2326" width="11.85546875" style="13" customWidth="1"/>
    <col min="2327" max="2327" width="9.5703125" style="13" customWidth="1"/>
    <col min="2328" max="2328" width="0" style="13" hidden="1" customWidth="1"/>
    <col min="2329" max="2329" width="16.5703125" style="13" customWidth="1"/>
    <col min="2330" max="2563" width="9.140625" style="13"/>
    <col min="2564" max="2564" width="6.140625" style="13" customWidth="1"/>
    <col min="2565" max="2565" width="29.42578125" style="13" customWidth="1"/>
    <col min="2566" max="2566" width="19.140625" style="13" customWidth="1"/>
    <col min="2567" max="2567" width="10.140625" style="13" customWidth="1"/>
    <col min="2568" max="2568" width="10.7109375" style="13" customWidth="1"/>
    <col min="2569" max="2569" width="0" style="13" hidden="1" customWidth="1"/>
    <col min="2570" max="2570" width="11.5703125" style="13" customWidth="1"/>
    <col min="2571" max="2571" width="11.7109375" style="13" customWidth="1"/>
    <col min="2572" max="2572" width="11.5703125" style="13" customWidth="1"/>
    <col min="2573" max="2574" width="11.7109375" style="13" customWidth="1"/>
    <col min="2575" max="2575" width="11.5703125" style="13" customWidth="1"/>
    <col min="2576" max="2580" width="0" style="13" hidden="1" customWidth="1"/>
    <col min="2581" max="2581" width="11.7109375" style="13" customWidth="1"/>
    <col min="2582" max="2582" width="11.85546875" style="13" customWidth="1"/>
    <col min="2583" max="2583" width="9.5703125" style="13" customWidth="1"/>
    <col min="2584" max="2584" width="0" style="13" hidden="1" customWidth="1"/>
    <col min="2585" max="2585" width="16.5703125" style="13" customWidth="1"/>
    <col min="2586" max="2819" width="9.140625" style="13"/>
    <col min="2820" max="2820" width="6.140625" style="13" customWidth="1"/>
    <col min="2821" max="2821" width="29.42578125" style="13" customWidth="1"/>
    <col min="2822" max="2822" width="19.140625" style="13" customWidth="1"/>
    <col min="2823" max="2823" width="10.140625" style="13" customWidth="1"/>
    <col min="2824" max="2824" width="10.7109375" style="13" customWidth="1"/>
    <col min="2825" max="2825" width="0" style="13" hidden="1" customWidth="1"/>
    <col min="2826" max="2826" width="11.5703125" style="13" customWidth="1"/>
    <col min="2827" max="2827" width="11.7109375" style="13" customWidth="1"/>
    <col min="2828" max="2828" width="11.5703125" style="13" customWidth="1"/>
    <col min="2829" max="2830" width="11.7109375" style="13" customWidth="1"/>
    <col min="2831" max="2831" width="11.5703125" style="13" customWidth="1"/>
    <col min="2832" max="2836" width="0" style="13" hidden="1" customWidth="1"/>
    <col min="2837" max="2837" width="11.7109375" style="13" customWidth="1"/>
    <col min="2838" max="2838" width="11.85546875" style="13" customWidth="1"/>
    <col min="2839" max="2839" width="9.5703125" style="13" customWidth="1"/>
    <col min="2840" max="2840" width="0" style="13" hidden="1" customWidth="1"/>
    <col min="2841" max="2841" width="16.5703125" style="13" customWidth="1"/>
    <col min="2842" max="3075" width="9.140625" style="13"/>
    <col min="3076" max="3076" width="6.140625" style="13" customWidth="1"/>
    <col min="3077" max="3077" width="29.42578125" style="13" customWidth="1"/>
    <col min="3078" max="3078" width="19.140625" style="13" customWidth="1"/>
    <col min="3079" max="3079" width="10.140625" style="13" customWidth="1"/>
    <col min="3080" max="3080" width="10.7109375" style="13" customWidth="1"/>
    <col min="3081" max="3081" width="0" style="13" hidden="1" customWidth="1"/>
    <col min="3082" max="3082" width="11.5703125" style="13" customWidth="1"/>
    <col min="3083" max="3083" width="11.7109375" style="13" customWidth="1"/>
    <col min="3084" max="3084" width="11.5703125" style="13" customWidth="1"/>
    <col min="3085" max="3086" width="11.7109375" style="13" customWidth="1"/>
    <col min="3087" max="3087" width="11.5703125" style="13" customWidth="1"/>
    <col min="3088" max="3092" width="0" style="13" hidden="1" customWidth="1"/>
    <col min="3093" max="3093" width="11.7109375" style="13" customWidth="1"/>
    <col min="3094" max="3094" width="11.85546875" style="13" customWidth="1"/>
    <col min="3095" max="3095" width="9.5703125" style="13" customWidth="1"/>
    <col min="3096" max="3096" width="0" style="13" hidden="1" customWidth="1"/>
    <col min="3097" max="3097" width="16.5703125" style="13" customWidth="1"/>
    <col min="3098" max="3331" width="9.140625" style="13"/>
    <col min="3332" max="3332" width="6.140625" style="13" customWidth="1"/>
    <col min="3333" max="3333" width="29.42578125" style="13" customWidth="1"/>
    <col min="3334" max="3334" width="19.140625" style="13" customWidth="1"/>
    <col min="3335" max="3335" width="10.140625" style="13" customWidth="1"/>
    <col min="3336" max="3336" width="10.7109375" style="13" customWidth="1"/>
    <col min="3337" max="3337" width="0" style="13" hidden="1" customWidth="1"/>
    <col min="3338" max="3338" width="11.5703125" style="13" customWidth="1"/>
    <col min="3339" max="3339" width="11.7109375" style="13" customWidth="1"/>
    <col min="3340" max="3340" width="11.5703125" style="13" customWidth="1"/>
    <col min="3341" max="3342" width="11.7109375" style="13" customWidth="1"/>
    <col min="3343" max="3343" width="11.5703125" style="13" customWidth="1"/>
    <col min="3344" max="3348" width="0" style="13" hidden="1" customWidth="1"/>
    <col min="3349" max="3349" width="11.7109375" style="13" customWidth="1"/>
    <col min="3350" max="3350" width="11.85546875" style="13" customWidth="1"/>
    <col min="3351" max="3351" width="9.5703125" style="13" customWidth="1"/>
    <col min="3352" max="3352" width="0" style="13" hidden="1" customWidth="1"/>
    <col min="3353" max="3353" width="16.5703125" style="13" customWidth="1"/>
    <col min="3354" max="3587" width="9.140625" style="13"/>
    <col min="3588" max="3588" width="6.140625" style="13" customWidth="1"/>
    <col min="3589" max="3589" width="29.42578125" style="13" customWidth="1"/>
    <col min="3590" max="3590" width="19.140625" style="13" customWidth="1"/>
    <col min="3591" max="3591" width="10.140625" style="13" customWidth="1"/>
    <col min="3592" max="3592" width="10.7109375" style="13" customWidth="1"/>
    <col min="3593" max="3593" width="0" style="13" hidden="1" customWidth="1"/>
    <col min="3594" max="3594" width="11.5703125" style="13" customWidth="1"/>
    <col min="3595" max="3595" width="11.7109375" style="13" customWidth="1"/>
    <col min="3596" max="3596" width="11.5703125" style="13" customWidth="1"/>
    <col min="3597" max="3598" width="11.7109375" style="13" customWidth="1"/>
    <col min="3599" max="3599" width="11.5703125" style="13" customWidth="1"/>
    <col min="3600" max="3604" width="0" style="13" hidden="1" customWidth="1"/>
    <col min="3605" max="3605" width="11.7109375" style="13" customWidth="1"/>
    <col min="3606" max="3606" width="11.85546875" style="13" customWidth="1"/>
    <col min="3607" max="3607" width="9.5703125" style="13" customWidth="1"/>
    <col min="3608" max="3608" width="0" style="13" hidden="1" customWidth="1"/>
    <col min="3609" max="3609" width="16.5703125" style="13" customWidth="1"/>
    <col min="3610" max="3843" width="9.140625" style="13"/>
    <col min="3844" max="3844" width="6.140625" style="13" customWidth="1"/>
    <col min="3845" max="3845" width="29.42578125" style="13" customWidth="1"/>
    <col min="3846" max="3846" width="19.140625" style="13" customWidth="1"/>
    <col min="3847" max="3847" width="10.140625" style="13" customWidth="1"/>
    <col min="3848" max="3848" width="10.7109375" style="13" customWidth="1"/>
    <col min="3849" max="3849" width="0" style="13" hidden="1" customWidth="1"/>
    <col min="3850" max="3850" width="11.5703125" style="13" customWidth="1"/>
    <col min="3851" max="3851" width="11.7109375" style="13" customWidth="1"/>
    <col min="3852" max="3852" width="11.5703125" style="13" customWidth="1"/>
    <col min="3853" max="3854" width="11.7109375" style="13" customWidth="1"/>
    <col min="3855" max="3855" width="11.5703125" style="13" customWidth="1"/>
    <col min="3856" max="3860" width="0" style="13" hidden="1" customWidth="1"/>
    <col min="3861" max="3861" width="11.7109375" style="13" customWidth="1"/>
    <col min="3862" max="3862" width="11.85546875" style="13" customWidth="1"/>
    <col min="3863" max="3863" width="9.5703125" style="13" customWidth="1"/>
    <col min="3864" max="3864" width="0" style="13" hidden="1" customWidth="1"/>
    <col min="3865" max="3865" width="16.5703125" style="13" customWidth="1"/>
    <col min="3866" max="4099" width="9.140625" style="13"/>
    <col min="4100" max="4100" width="6.140625" style="13" customWidth="1"/>
    <col min="4101" max="4101" width="29.42578125" style="13" customWidth="1"/>
    <col min="4102" max="4102" width="19.140625" style="13" customWidth="1"/>
    <col min="4103" max="4103" width="10.140625" style="13" customWidth="1"/>
    <col min="4104" max="4104" width="10.7109375" style="13" customWidth="1"/>
    <col min="4105" max="4105" width="0" style="13" hidden="1" customWidth="1"/>
    <col min="4106" max="4106" width="11.5703125" style="13" customWidth="1"/>
    <col min="4107" max="4107" width="11.7109375" style="13" customWidth="1"/>
    <col min="4108" max="4108" width="11.5703125" style="13" customWidth="1"/>
    <col min="4109" max="4110" width="11.7109375" style="13" customWidth="1"/>
    <col min="4111" max="4111" width="11.5703125" style="13" customWidth="1"/>
    <col min="4112" max="4116" width="0" style="13" hidden="1" customWidth="1"/>
    <col min="4117" max="4117" width="11.7109375" style="13" customWidth="1"/>
    <col min="4118" max="4118" width="11.85546875" style="13" customWidth="1"/>
    <col min="4119" max="4119" width="9.5703125" style="13" customWidth="1"/>
    <col min="4120" max="4120" width="0" style="13" hidden="1" customWidth="1"/>
    <col min="4121" max="4121" width="16.5703125" style="13" customWidth="1"/>
    <col min="4122" max="4355" width="9.140625" style="13"/>
    <col min="4356" max="4356" width="6.140625" style="13" customWidth="1"/>
    <col min="4357" max="4357" width="29.42578125" style="13" customWidth="1"/>
    <col min="4358" max="4358" width="19.140625" style="13" customWidth="1"/>
    <col min="4359" max="4359" width="10.140625" style="13" customWidth="1"/>
    <col min="4360" max="4360" width="10.7109375" style="13" customWidth="1"/>
    <col min="4361" max="4361" width="0" style="13" hidden="1" customWidth="1"/>
    <col min="4362" max="4362" width="11.5703125" style="13" customWidth="1"/>
    <col min="4363" max="4363" width="11.7109375" style="13" customWidth="1"/>
    <col min="4364" max="4364" width="11.5703125" style="13" customWidth="1"/>
    <col min="4365" max="4366" width="11.7109375" style="13" customWidth="1"/>
    <col min="4367" max="4367" width="11.5703125" style="13" customWidth="1"/>
    <col min="4368" max="4372" width="0" style="13" hidden="1" customWidth="1"/>
    <col min="4373" max="4373" width="11.7109375" style="13" customWidth="1"/>
    <col min="4374" max="4374" width="11.85546875" style="13" customWidth="1"/>
    <col min="4375" max="4375" width="9.5703125" style="13" customWidth="1"/>
    <col min="4376" max="4376" width="0" style="13" hidden="1" customWidth="1"/>
    <col min="4377" max="4377" width="16.5703125" style="13" customWidth="1"/>
    <col min="4378" max="4611" width="9.140625" style="13"/>
    <col min="4612" max="4612" width="6.140625" style="13" customWidth="1"/>
    <col min="4613" max="4613" width="29.42578125" style="13" customWidth="1"/>
    <col min="4614" max="4614" width="19.140625" style="13" customWidth="1"/>
    <col min="4615" max="4615" width="10.140625" style="13" customWidth="1"/>
    <col min="4616" max="4616" width="10.7109375" style="13" customWidth="1"/>
    <col min="4617" max="4617" width="0" style="13" hidden="1" customWidth="1"/>
    <col min="4618" max="4618" width="11.5703125" style="13" customWidth="1"/>
    <col min="4619" max="4619" width="11.7109375" style="13" customWidth="1"/>
    <col min="4620" max="4620" width="11.5703125" style="13" customWidth="1"/>
    <col min="4621" max="4622" width="11.7109375" style="13" customWidth="1"/>
    <col min="4623" max="4623" width="11.5703125" style="13" customWidth="1"/>
    <col min="4624" max="4628" width="0" style="13" hidden="1" customWidth="1"/>
    <col min="4629" max="4629" width="11.7109375" style="13" customWidth="1"/>
    <col min="4630" max="4630" width="11.85546875" style="13" customWidth="1"/>
    <col min="4631" max="4631" width="9.5703125" style="13" customWidth="1"/>
    <col min="4632" max="4632" width="0" style="13" hidden="1" customWidth="1"/>
    <col min="4633" max="4633" width="16.5703125" style="13" customWidth="1"/>
    <col min="4634" max="4867" width="9.140625" style="13"/>
    <col min="4868" max="4868" width="6.140625" style="13" customWidth="1"/>
    <col min="4869" max="4869" width="29.42578125" style="13" customWidth="1"/>
    <col min="4870" max="4870" width="19.140625" style="13" customWidth="1"/>
    <col min="4871" max="4871" width="10.140625" style="13" customWidth="1"/>
    <col min="4872" max="4872" width="10.7109375" style="13" customWidth="1"/>
    <col min="4873" max="4873" width="0" style="13" hidden="1" customWidth="1"/>
    <col min="4874" max="4874" width="11.5703125" style="13" customWidth="1"/>
    <col min="4875" max="4875" width="11.7109375" style="13" customWidth="1"/>
    <col min="4876" max="4876" width="11.5703125" style="13" customWidth="1"/>
    <col min="4877" max="4878" width="11.7109375" style="13" customWidth="1"/>
    <col min="4879" max="4879" width="11.5703125" style="13" customWidth="1"/>
    <col min="4880" max="4884" width="0" style="13" hidden="1" customWidth="1"/>
    <col min="4885" max="4885" width="11.7109375" style="13" customWidth="1"/>
    <col min="4886" max="4886" width="11.85546875" style="13" customWidth="1"/>
    <col min="4887" max="4887" width="9.5703125" style="13" customWidth="1"/>
    <col min="4888" max="4888" width="0" style="13" hidden="1" customWidth="1"/>
    <col min="4889" max="4889" width="16.5703125" style="13" customWidth="1"/>
    <col min="4890" max="5123" width="9.140625" style="13"/>
    <col min="5124" max="5124" width="6.140625" style="13" customWidth="1"/>
    <col min="5125" max="5125" width="29.42578125" style="13" customWidth="1"/>
    <col min="5126" max="5126" width="19.140625" style="13" customWidth="1"/>
    <col min="5127" max="5127" width="10.140625" style="13" customWidth="1"/>
    <col min="5128" max="5128" width="10.7109375" style="13" customWidth="1"/>
    <col min="5129" max="5129" width="0" style="13" hidden="1" customWidth="1"/>
    <col min="5130" max="5130" width="11.5703125" style="13" customWidth="1"/>
    <col min="5131" max="5131" width="11.7109375" style="13" customWidth="1"/>
    <col min="5132" max="5132" width="11.5703125" style="13" customWidth="1"/>
    <col min="5133" max="5134" width="11.7109375" style="13" customWidth="1"/>
    <col min="5135" max="5135" width="11.5703125" style="13" customWidth="1"/>
    <col min="5136" max="5140" width="0" style="13" hidden="1" customWidth="1"/>
    <col min="5141" max="5141" width="11.7109375" style="13" customWidth="1"/>
    <col min="5142" max="5142" width="11.85546875" style="13" customWidth="1"/>
    <col min="5143" max="5143" width="9.5703125" style="13" customWidth="1"/>
    <col min="5144" max="5144" width="0" style="13" hidden="1" customWidth="1"/>
    <col min="5145" max="5145" width="16.5703125" style="13" customWidth="1"/>
    <col min="5146" max="5379" width="9.140625" style="13"/>
    <col min="5380" max="5380" width="6.140625" style="13" customWidth="1"/>
    <col min="5381" max="5381" width="29.42578125" style="13" customWidth="1"/>
    <col min="5382" max="5382" width="19.140625" style="13" customWidth="1"/>
    <col min="5383" max="5383" width="10.140625" style="13" customWidth="1"/>
    <col min="5384" max="5384" width="10.7109375" style="13" customWidth="1"/>
    <col min="5385" max="5385" width="0" style="13" hidden="1" customWidth="1"/>
    <col min="5386" max="5386" width="11.5703125" style="13" customWidth="1"/>
    <col min="5387" max="5387" width="11.7109375" style="13" customWidth="1"/>
    <col min="5388" max="5388" width="11.5703125" style="13" customWidth="1"/>
    <col min="5389" max="5390" width="11.7109375" style="13" customWidth="1"/>
    <col min="5391" max="5391" width="11.5703125" style="13" customWidth="1"/>
    <col min="5392" max="5396" width="0" style="13" hidden="1" customWidth="1"/>
    <col min="5397" max="5397" width="11.7109375" style="13" customWidth="1"/>
    <col min="5398" max="5398" width="11.85546875" style="13" customWidth="1"/>
    <col min="5399" max="5399" width="9.5703125" style="13" customWidth="1"/>
    <col min="5400" max="5400" width="0" style="13" hidden="1" customWidth="1"/>
    <col min="5401" max="5401" width="16.5703125" style="13" customWidth="1"/>
    <col min="5402" max="5635" width="9.140625" style="13"/>
    <col min="5636" max="5636" width="6.140625" style="13" customWidth="1"/>
    <col min="5637" max="5637" width="29.42578125" style="13" customWidth="1"/>
    <col min="5638" max="5638" width="19.140625" style="13" customWidth="1"/>
    <col min="5639" max="5639" width="10.140625" style="13" customWidth="1"/>
    <col min="5640" max="5640" width="10.7109375" style="13" customWidth="1"/>
    <col min="5641" max="5641" width="0" style="13" hidden="1" customWidth="1"/>
    <col min="5642" max="5642" width="11.5703125" style="13" customWidth="1"/>
    <col min="5643" max="5643" width="11.7109375" style="13" customWidth="1"/>
    <col min="5644" max="5644" width="11.5703125" style="13" customWidth="1"/>
    <col min="5645" max="5646" width="11.7109375" style="13" customWidth="1"/>
    <col min="5647" max="5647" width="11.5703125" style="13" customWidth="1"/>
    <col min="5648" max="5652" width="0" style="13" hidden="1" customWidth="1"/>
    <col min="5653" max="5653" width="11.7109375" style="13" customWidth="1"/>
    <col min="5654" max="5654" width="11.85546875" style="13" customWidth="1"/>
    <col min="5655" max="5655" width="9.5703125" style="13" customWidth="1"/>
    <col min="5656" max="5656" width="0" style="13" hidden="1" customWidth="1"/>
    <col min="5657" max="5657" width="16.5703125" style="13" customWidth="1"/>
    <col min="5658" max="5891" width="9.140625" style="13"/>
    <col min="5892" max="5892" width="6.140625" style="13" customWidth="1"/>
    <col min="5893" max="5893" width="29.42578125" style="13" customWidth="1"/>
    <col min="5894" max="5894" width="19.140625" style="13" customWidth="1"/>
    <col min="5895" max="5895" width="10.140625" style="13" customWidth="1"/>
    <col min="5896" max="5896" width="10.7109375" style="13" customWidth="1"/>
    <col min="5897" max="5897" width="0" style="13" hidden="1" customWidth="1"/>
    <col min="5898" max="5898" width="11.5703125" style="13" customWidth="1"/>
    <col min="5899" max="5899" width="11.7109375" style="13" customWidth="1"/>
    <col min="5900" max="5900" width="11.5703125" style="13" customWidth="1"/>
    <col min="5901" max="5902" width="11.7109375" style="13" customWidth="1"/>
    <col min="5903" max="5903" width="11.5703125" style="13" customWidth="1"/>
    <col min="5904" max="5908" width="0" style="13" hidden="1" customWidth="1"/>
    <col min="5909" max="5909" width="11.7109375" style="13" customWidth="1"/>
    <col min="5910" max="5910" width="11.85546875" style="13" customWidth="1"/>
    <col min="5911" max="5911" width="9.5703125" style="13" customWidth="1"/>
    <col min="5912" max="5912" width="0" style="13" hidden="1" customWidth="1"/>
    <col min="5913" max="5913" width="16.5703125" style="13" customWidth="1"/>
    <col min="5914" max="6147" width="9.140625" style="13"/>
    <col min="6148" max="6148" width="6.140625" style="13" customWidth="1"/>
    <col min="6149" max="6149" width="29.42578125" style="13" customWidth="1"/>
    <col min="6150" max="6150" width="19.140625" style="13" customWidth="1"/>
    <col min="6151" max="6151" width="10.140625" style="13" customWidth="1"/>
    <col min="6152" max="6152" width="10.7109375" style="13" customWidth="1"/>
    <col min="6153" max="6153" width="0" style="13" hidden="1" customWidth="1"/>
    <col min="6154" max="6154" width="11.5703125" style="13" customWidth="1"/>
    <col min="6155" max="6155" width="11.7109375" style="13" customWidth="1"/>
    <col min="6156" max="6156" width="11.5703125" style="13" customWidth="1"/>
    <col min="6157" max="6158" width="11.7109375" style="13" customWidth="1"/>
    <col min="6159" max="6159" width="11.5703125" style="13" customWidth="1"/>
    <col min="6160" max="6164" width="0" style="13" hidden="1" customWidth="1"/>
    <col min="6165" max="6165" width="11.7109375" style="13" customWidth="1"/>
    <col min="6166" max="6166" width="11.85546875" style="13" customWidth="1"/>
    <col min="6167" max="6167" width="9.5703125" style="13" customWidth="1"/>
    <col min="6168" max="6168" width="0" style="13" hidden="1" customWidth="1"/>
    <col min="6169" max="6169" width="16.5703125" style="13" customWidth="1"/>
    <col min="6170" max="6403" width="9.140625" style="13"/>
    <col min="6404" max="6404" width="6.140625" style="13" customWidth="1"/>
    <col min="6405" max="6405" width="29.42578125" style="13" customWidth="1"/>
    <col min="6406" max="6406" width="19.140625" style="13" customWidth="1"/>
    <col min="6407" max="6407" width="10.140625" style="13" customWidth="1"/>
    <col min="6408" max="6408" width="10.7109375" style="13" customWidth="1"/>
    <col min="6409" max="6409" width="0" style="13" hidden="1" customWidth="1"/>
    <col min="6410" max="6410" width="11.5703125" style="13" customWidth="1"/>
    <col min="6411" max="6411" width="11.7109375" style="13" customWidth="1"/>
    <col min="6412" max="6412" width="11.5703125" style="13" customWidth="1"/>
    <col min="6413" max="6414" width="11.7109375" style="13" customWidth="1"/>
    <col min="6415" max="6415" width="11.5703125" style="13" customWidth="1"/>
    <col min="6416" max="6420" width="0" style="13" hidden="1" customWidth="1"/>
    <col min="6421" max="6421" width="11.7109375" style="13" customWidth="1"/>
    <col min="6422" max="6422" width="11.85546875" style="13" customWidth="1"/>
    <col min="6423" max="6423" width="9.5703125" style="13" customWidth="1"/>
    <col min="6424" max="6424" width="0" style="13" hidden="1" customWidth="1"/>
    <col min="6425" max="6425" width="16.5703125" style="13" customWidth="1"/>
    <col min="6426" max="6659" width="9.140625" style="13"/>
    <col min="6660" max="6660" width="6.140625" style="13" customWidth="1"/>
    <col min="6661" max="6661" width="29.42578125" style="13" customWidth="1"/>
    <col min="6662" max="6662" width="19.140625" style="13" customWidth="1"/>
    <col min="6663" max="6663" width="10.140625" style="13" customWidth="1"/>
    <col min="6664" max="6664" width="10.7109375" style="13" customWidth="1"/>
    <col min="6665" max="6665" width="0" style="13" hidden="1" customWidth="1"/>
    <col min="6666" max="6666" width="11.5703125" style="13" customWidth="1"/>
    <col min="6667" max="6667" width="11.7109375" style="13" customWidth="1"/>
    <col min="6668" max="6668" width="11.5703125" style="13" customWidth="1"/>
    <col min="6669" max="6670" width="11.7109375" style="13" customWidth="1"/>
    <col min="6671" max="6671" width="11.5703125" style="13" customWidth="1"/>
    <col min="6672" max="6676" width="0" style="13" hidden="1" customWidth="1"/>
    <col min="6677" max="6677" width="11.7109375" style="13" customWidth="1"/>
    <col min="6678" max="6678" width="11.85546875" style="13" customWidth="1"/>
    <col min="6679" max="6679" width="9.5703125" style="13" customWidth="1"/>
    <col min="6680" max="6680" width="0" style="13" hidden="1" customWidth="1"/>
    <col min="6681" max="6681" width="16.5703125" style="13" customWidth="1"/>
    <col min="6682" max="6915" width="9.140625" style="13"/>
    <col min="6916" max="6916" width="6.140625" style="13" customWidth="1"/>
    <col min="6917" max="6917" width="29.42578125" style="13" customWidth="1"/>
    <col min="6918" max="6918" width="19.140625" style="13" customWidth="1"/>
    <col min="6919" max="6919" width="10.140625" style="13" customWidth="1"/>
    <col min="6920" max="6920" width="10.7109375" style="13" customWidth="1"/>
    <col min="6921" max="6921" width="0" style="13" hidden="1" customWidth="1"/>
    <col min="6922" max="6922" width="11.5703125" style="13" customWidth="1"/>
    <col min="6923" max="6923" width="11.7109375" style="13" customWidth="1"/>
    <col min="6924" max="6924" width="11.5703125" style="13" customWidth="1"/>
    <col min="6925" max="6926" width="11.7109375" style="13" customWidth="1"/>
    <col min="6927" max="6927" width="11.5703125" style="13" customWidth="1"/>
    <col min="6928" max="6932" width="0" style="13" hidden="1" customWidth="1"/>
    <col min="6933" max="6933" width="11.7109375" style="13" customWidth="1"/>
    <col min="6934" max="6934" width="11.85546875" style="13" customWidth="1"/>
    <col min="6935" max="6935" width="9.5703125" style="13" customWidth="1"/>
    <col min="6936" max="6936" width="0" style="13" hidden="1" customWidth="1"/>
    <col min="6937" max="6937" width="16.5703125" style="13" customWidth="1"/>
    <col min="6938" max="7171" width="9.140625" style="13"/>
    <col min="7172" max="7172" width="6.140625" style="13" customWidth="1"/>
    <col min="7173" max="7173" width="29.42578125" style="13" customWidth="1"/>
    <col min="7174" max="7174" width="19.140625" style="13" customWidth="1"/>
    <col min="7175" max="7175" width="10.140625" style="13" customWidth="1"/>
    <col min="7176" max="7176" width="10.7109375" style="13" customWidth="1"/>
    <col min="7177" max="7177" width="0" style="13" hidden="1" customWidth="1"/>
    <col min="7178" max="7178" width="11.5703125" style="13" customWidth="1"/>
    <col min="7179" max="7179" width="11.7109375" style="13" customWidth="1"/>
    <col min="7180" max="7180" width="11.5703125" style="13" customWidth="1"/>
    <col min="7181" max="7182" width="11.7109375" style="13" customWidth="1"/>
    <col min="7183" max="7183" width="11.5703125" style="13" customWidth="1"/>
    <col min="7184" max="7188" width="0" style="13" hidden="1" customWidth="1"/>
    <col min="7189" max="7189" width="11.7109375" style="13" customWidth="1"/>
    <col min="7190" max="7190" width="11.85546875" style="13" customWidth="1"/>
    <col min="7191" max="7191" width="9.5703125" style="13" customWidth="1"/>
    <col min="7192" max="7192" width="0" style="13" hidden="1" customWidth="1"/>
    <col min="7193" max="7193" width="16.5703125" style="13" customWidth="1"/>
    <col min="7194" max="7427" width="9.140625" style="13"/>
    <col min="7428" max="7428" width="6.140625" style="13" customWidth="1"/>
    <col min="7429" max="7429" width="29.42578125" style="13" customWidth="1"/>
    <col min="7430" max="7430" width="19.140625" style="13" customWidth="1"/>
    <col min="7431" max="7431" width="10.140625" style="13" customWidth="1"/>
    <col min="7432" max="7432" width="10.7109375" style="13" customWidth="1"/>
    <col min="7433" max="7433" width="0" style="13" hidden="1" customWidth="1"/>
    <col min="7434" max="7434" width="11.5703125" style="13" customWidth="1"/>
    <col min="7435" max="7435" width="11.7109375" style="13" customWidth="1"/>
    <col min="7436" max="7436" width="11.5703125" style="13" customWidth="1"/>
    <col min="7437" max="7438" width="11.7109375" style="13" customWidth="1"/>
    <col min="7439" max="7439" width="11.5703125" style="13" customWidth="1"/>
    <col min="7440" max="7444" width="0" style="13" hidden="1" customWidth="1"/>
    <col min="7445" max="7445" width="11.7109375" style="13" customWidth="1"/>
    <col min="7446" max="7446" width="11.85546875" style="13" customWidth="1"/>
    <col min="7447" max="7447" width="9.5703125" style="13" customWidth="1"/>
    <col min="7448" max="7448" width="0" style="13" hidden="1" customWidth="1"/>
    <col min="7449" max="7449" width="16.5703125" style="13" customWidth="1"/>
    <col min="7450" max="7683" width="9.140625" style="13"/>
    <col min="7684" max="7684" width="6.140625" style="13" customWidth="1"/>
    <col min="7685" max="7685" width="29.42578125" style="13" customWidth="1"/>
    <col min="7686" max="7686" width="19.140625" style="13" customWidth="1"/>
    <col min="7687" max="7687" width="10.140625" style="13" customWidth="1"/>
    <col min="7688" max="7688" width="10.7109375" style="13" customWidth="1"/>
    <col min="7689" max="7689" width="0" style="13" hidden="1" customWidth="1"/>
    <col min="7690" max="7690" width="11.5703125" style="13" customWidth="1"/>
    <col min="7691" max="7691" width="11.7109375" style="13" customWidth="1"/>
    <col min="7692" max="7692" width="11.5703125" style="13" customWidth="1"/>
    <col min="7693" max="7694" width="11.7109375" style="13" customWidth="1"/>
    <col min="7695" max="7695" width="11.5703125" style="13" customWidth="1"/>
    <col min="7696" max="7700" width="0" style="13" hidden="1" customWidth="1"/>
    <col min="7701" max="7701" width="11.7109375" style="13" customWidth="1"/>
    <col min="7702" max="7702" width="11.85546875" style="13" customWidth="1"/>
    <col min="7703" max="7703" width="9.5703125" style="13" customWidth="1"/>
    <col min="7704" max="7704" width="0" style="13" hidden="1" customWidth="1"/>
    <col min="7705" max="7705" width="16.5703125" style="13" customWidth="1"/>
    <col min="7706" max="7939" width="9.140625" style="13"/>
    <col min="7940" max="7940" width="6.140625" style="13" customWidth="1"/>
    <col min="7941" max="7941" width="29.42578125" style="13" customWidth="1"/>
    <col min="7942" max="7942" width="19.140625" style="13" customWidth="1"/>
    <col min="7943" max="7943" width="10.140625" style="13" customWidth="1"/>
    <col min="7944" max="7944" width="10.7109375" style="13" customWidth="1"/>
    <col min="7945" max="7945" width="0" style="13" hidden="1" customWidth="1"/>
    <col min="7946" max="7946" width="11.5703125" style="13" customWidth="1"/>
    <col min="7947" max="7947" width="11.7109375" style="13" customWidth="1"/>
    <col min="7948" max="7948" width="11.5703125" style="13" customWidth="1"/>
    <col min="7949" max="7950" width="11.7109375" style="13" customWidth="1"/>
    <col min="7951" max="7951" width="11.5703125" style="13" customWidth="1"/>
    <col min="7952" max="7956" width="0" style="13" hidden="1" customWidth="1"/>
    <col min="7957" max="7957" width="11.7109375" style="13" customWidth="1"/>
    <col min="7958" max="7958" width="11.85546875" style="13" customWidth="1"/>
    <col min="7959" max="7959" width="9.5703125" style="13" customWidth="1"/>
    <col min="7960" max="7960" width="0" style="13" hidden="1" customWidth="1"/>
    <col min="7961" max="7961" width="16.5703125" style="13" customWidth="1"/>
    <col min="7962" max="8195" width="9.140625" style="13"/>
    <col min="8196" max="8196" width="6.140625" style="13" customWidth="1"/>
    <col min="8197" max="8197" width="29.42578125" style="13" customWidth="1"/>
    <col min="8198" max="8198" width="19.140625" style="13" customWidth="1"/>
    <col min="8199" max="8199" width="10.140625" style="13" customWidth="1"/>
    <col min="8200" max="8200" width="10.7109375" style="13" customWidth="1"/>
    <col min="8201" max="8201" width="0" style="13" hidden="1" customWidth="1"/>
    <col min="8202" max="8202" width="11.5703125" style="13" customWidth="1"/>
    <col min="8203" max="8203" width="11.7109375" style="13" customWidth="1"/>
    <col min="8204" max="8204" width="11.5703125" style="13" customWidth="1"/>
    <col min="8205" max="8206" width="11.7109375" style="13" customWidth="1"/>
    <col min="8207" max="8207" width="11.5703125" style="13" customWidth="1"/>
    <col min="8208" max="8212" width="0" style="13" hidden="1" customWidth="1"/>
    <col min="8213" max="8213" width="11.7109375" style="13" customWidth="1"/>
    <col min="8214" max="8214" width="11.85546875" style="13" customWidth="1"/>
    <col min="8215" max="8215" width="9.5703125" style="13" customWidth="1"/>
    <col min="8216" max="8216" width="0" style="13" hidden="1" customWidth="1"/>
    <col min="8217" max="8217" width="16.5703125" style="13" customWidth="1"/>
    <col min="8218" max="8451" width="9.140625" style="13"/>
    <col min="8452" max="8452" width="6.140625" style="13" customWidth="1"/>
    <col min="8453" max="8453" width="29.42578125" style="13" customWidth="1"/>
    <col min="8454" max="8454" width="19.140625" style="13" customWidth="1"/>
    <col min="8455" max="8455" width="10.140625" style="13" customWidth="1"/>
    <col min="8456" max="8456" width="10.7109375" style="13" customWidth="1"/>
    <col min="8457" max="8457" width="0" style="13" hidden="1" customWidth="1"/>
    <col min="8458" max="8458" width="11.5703125" style="13" customWidth="1"/>
    <col min="8459" max="8459" width="11.7109375" style="13" customWidth="1"/>
    <col min="8460" max="8460" width="11.5703125" style="13" customWidth="1"/>
    <col min="8461" max="8462" width="11.7109375" style="13" customWidth="1"/>
    <col min="8463" max="8463" width="11.5703125" style="13" customWidth="1"/>
    <col min="8464" max="8468" width="0" style="13" hidden="1" customWidth="1"/>
    <col min="8469" max="8469" width="11.7109375" style="13" customWidth="1"/>
    <col min="8470" max="8470" width="11.85546875" style="13" customWidth="1"/>
    <col min="8471" max="8471" width="9.5703125" style="13" customWidth="1"/>
    <col min="8472" max="8472" width="0" style="13" hidden="1" customWidth="1"/>
    <col min="8473" max="8473" width="16.5703125" style="13" customWidth="1"/>
    <col min="8474" max="8707" width="9.140625" style="13"/>
    <col min="8708" max="8708" width="6.140625" style="13" customWidth="1"/>
    <col min="8709" max="8709" width="29.42578125" style="13" customWidth="1"/>
    <col min="8710" max="8710" width="19.140625" style="13" customWidth="1"/>
    <col min="8711" max="8711" width="10.140625" style="13" customWidth="1"/>
    <col min="8712" max="8712" width="10.7109375" style="13" customWidth="1"/>
    <col min="8713" max="8713" width="0" style="13" hidden="1" customWidth="1"/>
    <col min="8714" max="8714" width="11.5703125" style="13" customWidth="1"/>
    <col min="8715" max="8715" width="11.7109375" style="13" customWidth="1"/>
    <col min="8716" max="8716" width="11.5703125" style="13" customWidth="1"/>
    <col min="8717" max="8718" width="11.7109375" style="13" customWidth="1"/>
    <col min="8719" max="8719" width="11.5703125" style="13" customWidth="1"/>
    <col min="8720" max="8724" width="0" style="13" hidden="1" customWidth="1"/>
    <col min="8725" max="8725" width="11.7109375" style="13" customWidth="1"/>
    <col min="8726" max="8726" width="11.85546875" style="13" customWidth="1"/>
    <col min="8727" max="8727" width="9.5703125" style="13" customWidth="1"/>
    <col min="8728" max="8728" width="0" style="13" hidden="1" customWidth="1"/>
    <col min="8729" max="8729" width="16.5703125" style="13" customWidth="1"/>
    <col min="8730" max="8963" width="9.140625" style="13"/>
    <col min="8964" max="8964" width="6.140625" style="13" customWidth="1"/>
    <col min="8965" max="8965" width="29.42578125" style="13" customWidth="1"/>
    <col min="8966" max="8966" width="19.140625" style="13" customWidth="1"/>
    <col min="8967" max="8967" width="10.140625" style="13" customWidth="1"/>
    <col min="8968" max="8968" width="10.7109375" style="13" customWidth="1"/>
    <col min="8969" max="8969" width="0" style="13" hidden="1" customWidth="1"/>
    <col min="8970" max="8970" width="11.5703125" style="13" customWidth="1"/>
    <col min="8971" max="8971" width="11.7109375" style="13" customWidth="1"/>
    <col min="8972" max="8972" width="11.5703125" style="13" customWidth="1"/>
    <col min="8973" max="8974" width="11.7109375" style="13" customWidth="1"/>
    <col min="8975" max="8975" width="11.5703125" style="13" customWidth="1"/>
    <col min="8976" max="8980" width="0" style="13" hidden="1" customWidth="1"/>
    <col min="8981" max="8981" width="11.7109375" style="13" customWidth="1"/>
    <col min="8982" max="8982" width="11.85546875" style="13" customWidth="1"/>
    <col min="8983" max="8983" width="9.5703125" style="13" customWidth="1"/>
    <col min="8984" max="8984" width="0" style="13" hidden="1" customWidth="1"/>
    <col min="8985" max="8985" width="16.5703125" style="13" customWidth="1"/>
    <col min="8986" max="9219" width="9.140625" style="13"/>
    <col min="9220" max="9220" width="6.140625" style="13" customWidth="1"/>
    <col min="9221" max="9221" width="29.42578125" style="13" customWidth="1"/>
    <col min="9222" max="9222" width="19.140625" style="13" customWidth="1"/>
    <col min="9223" max="9223" width="10.140625" style="13" customWidth="1"/>
    <col min="9224" max="9224" width="10.7109375" style="13" customWidth="1"/>
    <col min="9225" max="9225" width="0" style="13" hidden="1" customWidth="1"/>
    <col min="9226" max="9226" width="11.5703125" style="13" customWidth="1"/>
    <col min="9227" max="9227" width="11.7109375" style="13" customWidth="1"/>
    <col min="9228" max="9228" width="11.5703125" style="13" customWidth="1"/>
    <col min="9229" max="9230" width="11.7109375" style="13" customWidth="1"/>
    <col min="9231" max="9231" width="11.5703125" style="13" customWidth="1"/>
    <col min="9232" max="9236" width="0" style="13" hidden="1" customWidth="1"/>
    <col min="9237" max="9237" width="11.7109375" style="13" customWidth="1"/>
    <col min="9238" max="9238" width="11.85546875" style="13" customWidth="1"/>
    <col min="9239" max="9239" width="9.5703125" style="13" customWidth="1"/>
    <col min="9240" max="9240" width="0" style="13" hidden="1" customWidth="1"/>
    <col min="9241" max="9241" width="16.5703125" style="13" customWidth="1"/>
    <col min="9242" max="9475" width="9.140625" style="13"/>
    <col min="9476" max="9476" width="6.140625" style="13" customWidth="1"/>
    <col min="9477" max="9477" width="29.42578125" style="13" customWidth="1"/>
    <col min="9478" max="9478" width="19.140625" style="13" customWidth="1"/>
    <col min="9479" max="9479" width="10.140625" style="13" customWidth="1"/>
    <col min="9480" max="9480" width="10.7109375" style="13" customWidth="1"/>
    <col min="9481" max="9481" width="0" style="13" hidden="1" customWidth="1"/>
    <col min="9482" max="9482" width="11.5703125" style="13" customWidth="1"/>
    <col min="9483" max="9483" width="11.7109375" style="13" customWidth="1"/>
    <col min="9484" max="9484" width="11.5703125" style="13" customWidth="1"/>
    <col min="9485" max="9486" width="11.7109375" style="13" customWidth="1"/>
    <col min="9487" max="9487" width="11.5703125" style="13" customWidth="1"/>
    <col min="9488" max="9492" width="0" style="13" hidden="1" customWidth="1"/>
    <col min="9493" max="9493" width="11.7109375" style="13" customWidth="1"/>
    <col min="9494" max="9494" width="11.85546875" style="13" customWidth="1"/>
    <col min="9495" max="9495" width="9.5703125" style="13" customWidth="1"/>
    <col min="9496" max="9496" width="0" style="13" hidden="1" customWidth="1"/>
    <col min="9497" max="9497" width="16.5703125" style="13" customWidth="1"/>
    <col min="9498" max="9731" width="9.140625" style="13"/>
    <col min="9732" max="9732" width="6.140625" style="13" customWidth="1"/>
    <col min="9733" max="9733" width="29.42578125" style="13" customWidth="1"/>
    <col min="9734" max="9734" width="19.140625" style="13" customWidth="1"/>
    <col min="9735" max="9735" width="10.140625" style="13" customWidth="1"/>
    <col min="9736" max="9736" width="10.7109375" style="13" customWidth="1"/>
    <col min="9737" max="9737" width="0" style="13" hidden="1" customWidth="1"/>
    <col min="9738" max="9738" width="11.5703125" style="13" customWidth="1"/>
    <col min="9739" max="9739" width="11.7109375" style="13" customWidth="1"/>
    <col min="9740" max="9740" width="11.5703125" style="13" customWidth="1"/>
    <col min="9741" max="9742" width="11.7109375" style="13" customWidth="1"/>
    <col min="9743" max="9743" width="11.5703125" style="13" customWidth="1"/>
    <col min="9744" max="9748" width="0" style="13" hidden="1" customWidth="1"/>
    <col min="9749" max="9749" width="11.7109375" style="13" customWidth="1"/>
    <col min="9750" max="9750" width="11.85546875" style="13" customWidth="1"/>
    <col min="9751" max="9751" width="9.5703125" style="13" customWidth="1"/>
    <col min="9752" max="9752" width="0" style="13" hidden="1" customWidth="1"/>
    <col min="9753" max="9753" width="16.5703125" style="13" customWidth="1"/>
    <col min="9754" max="9987" width="9.140625" style="13"/>
    <col min="9988" max="9988" width="6.140625" style="13" customWidth="1"/>
    <col min="9989" max="9989" width="29.42578125" style="13" customWidth="1"/>
    <col min="9990" max="9990" width="19.140625" style="13" customWidth="1"/>
    <col min="9991" max="9991" width="10.140625" style="13" customWidth="1"/>
    <col min="9992" max="9992" width="10.7109375" style="13" customWidth="1"/>
    <col min="9993" max="9993" width="0" style="13" hidden="1" customWidth="1"/>
    <col min="9994" max="9994" width="11.5703125" style="13" customWidth="1"/>
    <col min="9995" max="9995" width="11.7109375" style="13" customWidth="1"/>
    <col min="9996" max="9996" width="11.5703125" style="13" customWidth="1"/>
    <col min="9997" max="9998" width="11.7109375" style="13" customWidth="1"/>
    <col min="9999" max="9999" width="11.5703125" style="13" customWidth="1"/>
    <col min="10000" max="10004" width="0" style="13" hidden="1" customWidth="1"/>
    <col min="10005" max="10005" width="11.7109375" style="13" customWidth="1"/>
    <col min="10006" max="10006" width="11.85546875" style="13" customWidth="1"/>
    <col min="10007" max="10007" width="9.5703125" style="13" customWidth="1"/>
    <col min="10008" max="10008" width="0" style="13" hidden="1" customWidth="1"/>
    <col min="10009" max="10009" width="16.5703125" style="13" customWidth="1"/>
    <col min="10010" max="10243" width="9.140625" style="13"/>
    <col min="10244" max="10244" width="6.140625" style="13" customWidth="1"/>
    <col min="10245" max="10245" width="29.42578125" style="13" customWidth="1"/>
    <col min="10246" max="10246" width="19.140625" style="13" customWidth="1"/>
    <col min="10247" max="10247" width="10.140625" style="13" customWidth="1"/>
    <col min="10248" max="10248" width="10.7109375" style="13" customWidth="1"/>
    <col min="10249" max="10249" width="0" style="13" hidden="1" customWidth="1"/>
    <col min="10250" max="10250" width="11.5703125" style="13" customWidth="1"/>
    <col min="10251" max="10251" width="11.7109375" style="13" customWidth="1"/>
    <col min="10252" max="10252" width="11.5703125" style="13" customWidth="1"/>
    <col min="10253" max="10254" width="11.7109375" style="13" customWidth="1"/>
    <col min="10255" max="10255" width="11.5703125" style="13" customWidth="1"/>
    <col min="10256" max="10260" width="0" style="13" hidden="1" customWidth="1"/>
    <col min="10261" max="10261" width="11.7109375" style="13" customWidth="1"/>
    <col min="10262" max="10262" width="11.85546875" style="13" customWidth="1"/>
    <col min="10263" max="10263" width="9.5703125" style="13" customWidth="1"/>
    <col min="10264" max="10264" width="0" style="13" hidden="1" customWidth="1"/>
    <col min="10265" max="10265" width="16.5703125" style="13" customWidth="1"/>
    <col min="10266" max="10499" width="9.140625" style="13"/>
    <col min="10500" max="10500" width="6.140625" style="13" customWidth="1"/>
    <col min="10501" max="10501" width="29.42578125" style="13" customWidth="1"/>
    <col min="10502" max="10502" width="19.140625" style="13" customWidth="1"/>
    <col min="10503" max="10503" width="10.140625" style="13" customWidth="1"/>
    <col min="10504" max="10504" width="10.7109375" style="13" customWidth="1"/>
    <col min="10505" max="10505" width="0" style="13" hidden="1" customWidth="1"/>
    <col min="10506" max="10506" width="11.5703125" style="13" customWidth="1"/>
    <col min="10507" max="10507" width="11.7109375" style="13" customWidth="1"/>
    <col min="10508" max="10508" width="11.5703125" style="13" customWidth="1"/>
    <col min="10509" max="10510" width="11.7109375" style="13" customWidth="1"/>
    <col min="10511" max="10511" width="11.5703125" style="13" customWidth="1"/>
    <col min="10512" max="10516" width="0" style="13" hidden="1" customWidth="1"/>
    <col min="10517" max="10517" width="11.7109375" style="13" customWidth="1"/>
    <col min="10518" max="10518" width="11.85546875" style="13" customWidth="1"/>
    <col min="10519" max="10519" width="9.5703125" style="13" customWidth="1"/>
    <col min="10520" max="10520" width="0" style="13" hidden="1" customWidth="1"/>
    <col min="10521" max="10521" width="16.5703125" style="13" customWidth="1"/>
    <col min="10522" max="10755" width="9.140625" style="13"/>
    <col min="10756" max="10756" width="6.140625" style="13" customWidth="1"/>
    <col min="10757" max="10757" width="29.42578125" style="13" customWidth="1"/>
    <col min="10758" max="10758" width="19.140625" style="13" customWidth="1"/>
    <col min="10759" max="10759" width="10.140625" style="13" customWidth="1"/>
    <col min="10760" max="10760" width="10.7109375" style="13" customWidth="1"/>
    <col min="10761" max="10761" width="0" style="13" hidden="1" customWidth="1"/>
    <col min="10762" max="10762" width="11.5703125" style="13" customWidth="1"/>
    <col min="10763" max="10763" width="11.7109375" style="13" customWidth="1"/>
    <col min="10764" max="10764" width="11.5703125" style="13" customWidth="1"/>
    <col min="10765" max="10766" width="11.7109375" style="13" customWidth="1"/>
    <col min="10767" max="10767" width="11.5703125" style="13" customWidth="1"/>
    <col min="10768" max="10772" width="0" style="13" hidden="1" customWidth="1"/>
    <col min="10773" max="10773" width="11.7109375" style="13" customWidth="1"/>
    <col min="10774" max="10774" width="11.85546875" style="13" customWidth="1"/>
    <col min="10775" max="10775" width="9.5703125" style="13" customWidth="1"/>
    <col min="10776" max="10776" width="0" style="13" hidden="1" customWidth="1"/>
    <col min="10777" max="10777" width="16.5703125" style="13" customWidth="1"/>
    <col min="10778" max="11011" width="9.140625" style="13"/>
    <col min="11012" max="11012" width="6.140625" style="13" customWidth="1"/>
    <col min="11013" max="11013" width="29.42578125" style="13" customWidth="1"/>
    <col min="11014" max="11014" width="19.140625" style="13" customWidth="1"/>
    <col min="11015" max="11015" width="10.140625" style="13" customWidth="1"/>
    <col min="11016" max="11016" width="10.7109375" style="13" customWidth="1"/>
    <col min="11017" max="11017" width="0" style="13" hidden="1" customWidth="1"/>
    <col min="11018" max="11018" width="11.5703125" style="13" customWidth="1"/>
    <col min="11019" max="11019" width="11.7109375" style="13" customWidth="1"/>
    <col min="11020" max="11020" width="11.5703125" style="13" customWidth="1"/>
    <col min="11021" max="11022" width="11.7109375" style="13" customWidth="1"/>
    <col min="11023" max="11023" width="11.5703125" style="13" customWidth="1"/>
    <col min="11024" max="11028" width="0" style="13" hidden="1" customWidth="1"/>
    <col min="11029" max="11029" width="11.7109375" style="13" customWidth="1"/>
    <col min="11030" max="11030" width="11.85546875" style="13" customWidth="1"/>
    <col min="11031" max="11031" width="9.5703125" style="13" customWidth="1"/>
    <col min="11032" max="11032" width="0" style="13" hidden="1" customWidth="1"/>
    <col min="11033" max="11033" width="16.5703125" style="13" customWidth="1"/>
    <col min="11034" max="11267" width="9.140625" style="13"/>
    <col min="11268" max="11268" width="6.140625" style="13" customWidth="1"/>
    <col min="11269" max="11269" width="29.42578125" style="13" customWidth="1"/>
    <col min="11270" max="11270" width="19.140625" style="13" customWidth="1"/>
    <col min="11271" max="11271" width="10.140625" style="13" customWidth="1"/>
    <col min="11272" max="11272" width="10.7109375" style="13" customWidth="1"/>
    <col min="11273" max="11273" width="0" style="13" hidden="1" customWidth="1"/>
    <col min="11274" max="11274" width="11.5703125" style="13" customWidth="1"/>
    <col min="11275" max="11275" width="11.7109375" style="13" customWidth="1"/>
    <col min="11276" max="11276" width="11.5703125" style="13" customWidth="1"/>
    <col min="11277" max="11278" width="11.7109375" style="13" customWidth="1"/>
    <col min="11279" max="11279" width="11.5703125" style="13" customWidth="1"/>
    <col min="11280" max="11284" width="0" style="13" hidden="1" customWidth="1"/>
    <col min="11285" max="11285" width="11.7109375" style="13" customWidth="1"/>
    <col min="11286" max="11286" width="11.85546875" style="13" customWidth="1"/>
    <col min="11287" max="11287" width="9.5703125" style="13" customWidth="1"/>
    <col min="11288" max="11288" width="0" style="13" hidden="1" customWidth="1"/>
    <col min="11289" max="11289" width="16.5703125" style="13" customWidth="1"/>
    <col min="11290" max="11523" width="9.140625" style="13"/>
    <col min="11524" max="11524" width="6.140625" style="13" customWidth="1"/>
    <col min="11525" max="11525" width="29.42578125" style="13" customWidth="1"/>
    <col min="11526" max="11526" width="19.140625" style="13" customWidth="1"/>
    <col min="11527" max="11527" width="10.140625" style="13" customWidth="1"/>
    <col min="11528" max="11528" width="10.7109375" style="13" customWidth="1"/>
    <col min="11529" max="11529" width="0" style="13" hidden="1" customWidth="1"/>
    <col min="11530" max="11530" width="11.5703125" style="13" customWidth="1"/>
    <col min="11531" max="11531" width="11.7109375" style="13" customWidth="1"/>
    <col min="11532" max="11532" width="11.5703125" style="13" customWidth="1"/>
    <col min="11533" max="11534" width="11.7109375" style="13" customWidth="1"/>
    <col min="11535" max="11535" width="11.5703125" style="13" customWidth="1"/>
    <col min="11536" max="11540" width="0" style="13" hidden="1" customWidth="1"/>
    <col min="11541" max="11541" width="11.7109375" style="13" customWidth="1"/>
    <col min="11542" max="11542" width="11.85546875" style="13" customWidth="1"/>
    <col min="11543" max="11543" width="9.5703125" style="13" customWidth="1"/>
    <col min="11544" max="11544" width="0" style="13" hidden="1" customWidth="1"/>
    <col min="11545" max="11545" width="16.5703125" style="13" customWidth="1"/>
    <col min="11546" max="11779" width="9.140625" style="13"/>
    <col min="11780" max="11780" width="6.140625" style="13" customWidth="1"/>
    <col min="11781" max="11781" width="29.42578125" style="13" customWidth="1"/>
    <col min="11782" max="11782" width="19.140625" style="13" customWidth="1"/>
    <col min="11783" max="11783" width="10.140625" style="13" customWidth="1"/>
    <col min="11784" max="11784" width="10.7109375" style="13" customWidth="1"/>
    <col min="11785" max="11785" width="0" style="13" hidden="1" customWidth="1"/>
    <col min="11786" max="11786" width="11.5703125" style="13" customWidth="1"/>
    <col min="11787" max="11787" width="11.7109375" style="13" customWidth="1"/>
    <col min="11788" max="11788" width="11.5703125" style="13" customWidth="1"/>
    <col min="11789" max="11790" width="11.7109375" style="13" customWidth="1"/>
    <col min="11791" max="11791" width="11.5703125" style="13" customWidth="1"/>
    <col min="11792" max="11796" width="0" style="13" hidden="1" customWidth="1"/>
    <col min="11797" max="11797" width="11.7109375" style="13" customWidth="1"/>
    <col min="11798" max="11798" width="11.85546875" style="13" customWidth="1"/>
    <col min="11799" max="11799" width="9.5703125" style="13" customWidth="1"/>
    <col min="11800" max="11800" width="0" style="13" hidden="1" customWidth="1"/>
    <col min="11801" max="11801" width="16.5703125" style="13" customWidth="1"/>
    <col min="11802" max="12035" width="9.140625" style="13"/>
    <col min="12036" max="12036" width="6.140625" style="13" customWidth="1"/>
    <col min="12037" max="12037" width="29.42578125" style="13" customWidth="1"/>
    <col min="12038" max="12038" width="19.140625" style="13" customWidth="1"/>
    <col min="12039" max="12039" width="10.140625" style="13" customWidth="1"/>
    <col min="12040" max="12040" width="10.7109375" style="13" customWidth="1"/>
    <col min="12041" max="12041" width="0" style="13" hidden="1" customWidth="1"/>
    <col min="12042" max="12042" width="11.5703125" style="13" customWidth="1"/>
    <col min="12043" max="12043" width="11.7109375" style="13" customWidth="1"/>
    <col min="12044" max="12044" width="11.5703125" style="13" customWidth="1"/>
    <col min="12045" max="12046" width="11.7109375" style="13" customWidth="1"/>
    <col min="12047" max="12047" width="11.5703125" style="13" customWidth="1"/>
    <col min="12048" max="12052" width="0" style="13" hidden="1" customWidth="1"/>
    <col min="12053" max="12053" width="11.7109375" style="13" customWidth="1"/>
    <col min="12054" max="12054" width="11.85546875" style="13" customWidth="1"/>
    <col min="12055" max="12055" width="9.5703125" style="13" customWidth="1"/>
    <col min="12056" max="12056" width="0" style="13" hidden="1" customWidth="1"/>
    <col min="12057" max="12057" width="16.5703125" style="13" customWidth="1"/>
    <col min="12058" max="12291" width="9.140625" style="13"/>
    <col min="12292" max="12292" width="6.140625" style="13" customWidth="1"/>
    <col min="12293" max="12293" width="29.42578125" style="13" customWidth="1"/>
    <col min="12294" max="12294" width="19.140625" style="13" customWidth="1"/>
    <col min="12295" max="12295" width="10.140625" style="13" customWidth="1"/>
    <col min="12296" max="12296" width="10.7109375" style="13" customWidth="1"/>
    <col min="12297" max="12297" width="0" style="13" hidden="1" customWidth="1"/>
    <col min="12298" max="12298" width="11.5703125" style="13" customWidth="1"/>
    <col min="12299" max="12299" width="11.7109375" style="13" customWidth="1"/>
    <col min="12300" max="12300" width="11.5703125" style="13" customWidth="1"/>
    <col min="12301" max="12302" width="11.7109375" style="13" customWidth="1"/>
    <col min="12303" max="12303" width="11.5703125" style="13" customWidth="1"/>
    <col min="12304" max="12308" width="0" style="13" hidden="1" customWidth="1"/>
    <col min="12309" max="12309" width="11.7109375" style="13" customWidth="1"/>
    <col min="12310" max="12310" width="11.85546875" style="13" customWidth="1"/>
    <col min="12311" max="12311" width="9.5703125" style="13" customWidth="1"/>
    <col min="12312" max="12312" width="0" style="13" hidden="1" customWidth="1"/>
    <col min="12313" max="12313" width="16.5703125" style="13" customWidth="1"/>
    <col min="12314" max="12547" width="9.140625" style="13"/>
    <col min="12548" max="12548" width="6.140625" style="13" customWidth="1"/>
    <col min="12549" max="12549" width="29.42578125" style="13" customWidth="1"/>
    <col min="12550" max="12550" width="19.140625" style="13" customWidth="1"/>
    <col min="12551" max="12551" width="10.140625" style="13" customWidth="1"/>
    <col min="12552" max="12552" width="10.7109375" style="13" customWidth="1"/>
    <col min="12553" max="12553" width="0" style="13" hidden="1" customWidth="1"/>
    <col min="12554" max="12554" width="11.5703125" style="13" customWidth="1"/>
    <col min="12555" max="12555" width="11.7109375" style="13" customWidth="1"/>
    <col min="12556" max="12556" width="11.5703125" style="13" customWidth="1"/>
    <col min="12557" max="12558" width="11.7109375" style="13" customWidth="1"/>
    <col min="12559" max="12559" width="11.5703125" style="13" customWidth="1"/>
    <col min="12560" max="12564" width="0" style="13" hidden="1" customWidth="1"/>
    <col min="12565" max="12565" width="11.7109375" style="13" customWidth="1"/>
    <col min="12566" max="12566" width="11.85546875" style="13" customWidth="1"/>
    <col min="12567" max="12567" width="9.5703125" style="13" customWidth="1"/>
    <col min="12568" max="12568" width="0" style="13" hidden="1" customWidth="1"/>
    <col min="12569" max="12569" width="16.5703125" style="13" customWidth="1"/>
    <col min="12570" max="12803" width="9.140625" style="13"/>
    <col min="12804" max="12804" width="6.140625" style="13" customWidth="1"/>
    <col min="12805" max="12805" width="29.42578125" style="13" customWidth="1"/>
    <col min="12806" max="12806" width="19.140625" style="13" customWidth="1"/>
    <col min="12807" max="12807" width="10.140625" style="13" customWidth="1"/>
    <col min="12808" max="12808" width="10.7109375" style="13" customWidth="1"/>
    <col min="12809" max="12809" width="0" style="13" hidden="1" customWidth="1"/>
    <col min="12810" max="12810" width="11.5703125" style="13" customWidth="1"/>
    <col min="12811" max="12811" width="11.7109375" style="13" customWidth="1"/>
    <col min="12812" max="12812" width="11.5703125" style="13" customWidth="1"/>
    <col min="12813" max="12814" width="11.7109375" style="13" customWidth="1"/>
    <col min="12815" max="12815" width="11.5703125" style="13" customWidth="1"/>
    <col min="12816" max="12820" width="0" style="13" hidden="1" customWidth="1"/>
    <col min="12821" max="12821" width="11.7109375" style="13" customWidth="1"/>
    <col min="12822" max="12822" width="11.85546875" style="13" customWidth="1"/>
    <col min="12823" max="12823" width="9.5703125" style="13" customWidth="1"/>
    <col min="12824" max="12824" width="0" style="13" hidden="1" customWidth="1"/>
    <col min="12825" max="12825" width="16.5703125" style="13" customWidth="1"/>
    <col min="12826" max="13059" width="9.140625" style="13"/>
    <col min="13060" max="13060" width="6.140625" style="13" customWidth="1"/>
    <col min="13061" max="13061" width="29.42578125" style="13" customWidth="1"/>
    <col min="13062" max="13062" width="19.140625" style="13" customWidth="1"/>
    <col min="13063" max="13063" width="10.140625" style="13" customWidth="1"/>
    <col min="13064" max="13064" width="10.7109375" style="13" customWidth="1"/>
    <col min="13065" max="13065" width="0" style="13" hidden="1" customWidth="1"/>
    <col min="13066" max="13066" width="11.5703125" style="13" customWidth="1"/>
    <col min="13067" max="13067" width="11.7109375" style="13" customWidth="1"/>
    <col min="13068" max="13068" width="11.5703125" style="13" customWidth="1"/>
    <col min="13069" max="13070" width="11.7109375" style="13" customWidth="1"/>
    <col min="13071" max="13071" width="11.5703125" style="13" customWidth="1"/>
    <col min="13072" max="13076" width="0" style="13" hidden="1" customWidth="1"/>
    <col min="13077" max="13077" width="11.7109375" style="13" customWidth="1"/>
    <col min="13078" max="13078" width="11.85546875" style="13" customWidth="1"/>
    <col min="13079" max="13079" width="9.5703125" style="13" customWidth="1"/>
    <col min="13080" max="13080" width="0" style="13" hidden="1" customWidth="1"/>
    <col min="13081" max="13081" width="16.5703125" style="13" customWidth="1"/>
    <col min="13082" max="13315" width="9.140625" style="13"/>
    <col min="13316" max="13316" width="6.140625" style="13" customWidth="1"/>
    <col min="13317" max="13317" width="29.42578125" style="13" customWidth="1"/>
    <col min="13318" max="13318" width="19.140625" style="13" customWidth="1"/>
    <col min="13319" max="13319" width="10.140625" style="13" customWidth="1"/>
    <col min="13320" max="13320" width="10.7109375" style="13" customWidth="1"/>
    <col min="13321" max="13321" width="0" style="13" hidden="1" customWidth="1"/>
    <col min="13322" max="13322" width="11.5703125" style="13" customWidth="1"/>
    <col min="13323" max="13323" width="11.7109375" style="13" customWidth="1"/>
    <col min="13324" max="13324" width="11.5703125" style="13" customWidth="1"/>
    <col min="13325" max="13326" width="11.7109375" style="13" customWidth="1"/>
    <col min="13327" max="13327" width="11.5703125" style="13" customWidth="1"/>
    <col min="13328" max="13332" width="0" style="13" hidden="1" customWidth="1"/>
    <col min="13333" max="13333" width="11.7109375" style="13" customWidth="1"/>
    <col min="13334" max="13334" width="11.85546875" style="13" customWidth="1"/>
    <col min="13335" max="13335" width="9.5703125" style="13" customWidth="1"/>
    <col min="13336" max="13336" width="0" style="13" hidden="1" customWidth="1"/>
    <col min="13337" max="13337" width="16.5703125" style="13" customWidth="1"/>
    <col min="13338" max="13571" width="9.140625" style="13"/>
    <col min="13572" max="13572" width="6.140625" style="13" customWidth="1"/>
    <col min="13573" max="13573" width="29.42578125" style="13" customWidth="1"/>
    <col min="13574" max="13574" width="19.140625" style="13" customWidth="1"/>
    <col min="13575" max="13575" width="10.140625" style="13" customWidth="1"/>
    <col min="13576" max="13576" width="10.7109375" style="13" customWidth="1"/>
    <col min="13577" max="13577" width="0" style="13" hidden="1" customWidth="1"/>
    <col min="13578" max="13578" width="11.5703125" style="13" customWidth="1"/>
    <col min="13579" max="13579" width="11.7109375" style="13" customWidth="1"/>
    <col min="13580" max="13580" width="11.5703125" style="13" customWidth="1"/>
    <col min="13581" max="13582" width="11.7109375" style="13" customWidth="1"/>
    <col min="13583" max="13583" width="11.5703125" style="13" customWidth="1"/>
    <col min="13584" max="13588" width="0" style="13" hidden="1" customWidth="1"/>
    <col min="13589" max="13589" width="11.7109375" style="13" customWidth="1"/>
    <col min="13590" max="13590" width="11.85546875" style="13" customWidth="1"/>
    <col min="13591" max="13591" width="9.5703125" style="13" customWidth="1"/>
    <col min="13592" max="13592" width="0" style="13" hidden="1" customWidth="1"/>
    <col min="13593" max="13593" width="16.5703125" style="13" customWidth="1"/>
    <col min="13594" max="13827" width="9.140625" style="13"/>
    <col min="13828" max="13828" width="6.140625" style="13" customWidth="1"/>
    <col min="13829" max="13829" width="29.42578125" style="13" customWidth="1"/>
    <col min="13830" max="13830" width="19.140625" style="13" customWidth="1"/>
    <col min="13831" max="13831" width="10.140625" style="13" customWidth="1"/>
    <col min="13832" max="13832" width="10.7109375" style="13" customWidth="1"/>
    <col min="13833" max="13833" width="0" style="13" hidden="1" customWidth="1"/>
    <col min="13834" max="13834" width="11.5703125" style="13" customWidth="1"/>
    <col min="13835" max="13835" width="11.7109375" style="13" customWidth="1"/>
    <col min="13836" max="13836" width="11.5703125" style="13" customWidth="1"/>
    <col min="13837" max="13838" width="11.7109375" style="13" customWidth="1"/>
    <col min="13839" max="13839" width="11.5703125" style="13" customWidth="1"/>
    <col min="13840" max="13844" width="0" style="13" hidden="1" customWidth="1"/>
    <col min="13845" max="13845" width="11.7109375" style="13" customWidth="1"/>
    <col min="13846" max="13846" width="11.85546875" style="13" customWidth="1"/>
    <col min="13847" max="13847" width="9.5703125" style="13" customWidth="1"/>
    <col min="13848" max="13848" width="0" style="13" hidden="1" customWidth="1"/>
    <col min="13849" max="13849" width="16.5703125" style="13" customWidth="1"/>
    <col min="13850" max="14083" width="9.140625" style="13"/>
    <col min="14084" max="14084" width="6.140625" style="13" customWidth="1"/>
    <col min="14085" max="14085" width="29.42578125" style="13" customWidth="1"/>
    <col min="14086" max="14086" width="19.140625" style="13" customWidth="1"/>
    <col min="14087" max="14087" width="10.140625" style="13" customWidth="1"/>
    <col min="14088" max="14088" width="10.7109375" style="13" customWidth="1"/>
    <col min="14089" max="14089" width="0" style="13" hidden="1" customWidth="1"/>
    <col min="14090" max="14090" width="11.5703125" style="13" customWidth="1"/>
    <col min="14091" max="14091" width="11.7109375" style="13" customWidth="1"/>
    <col min="14092" max="14092" width="11.5703125" style="13" customWidth="1"/>
    <col min="14093" max="14094" width="11.7109375" style="13" customWidth="1"/>
    <col min="14095" max="14095" width="11.5703125" style="13" customWidth="1"/>
    <col min="14096" max="14100" width="0" style="13" hidden="1" customWidth="1"/>
    <col min="14101" max="14101" width="11.7109375" style="13" customWidth="1"/>
    <col min="14102" max="14102" width="11.85546875" style="13" customWidth="1"/>
    <col min="14103" max="14103" width="9.5703125" style="13" customWidth="1"/>
    <col min="14104" max="14104" width="0" style="13" hidden="1" customWidth="1"/>
    <col min="14105" max="14105" width="16.5703125" style="13" customWidth="1"/>
    <col min="14106" max="14339" width="9.140625" style="13"/>
    <col min="14340" max="14340" width="6.140625" style="13" customWidth="1"/>
    <col min="14341" max="14341" width="29.42578125" style="13" customWidth="1"/>
    <col min="14342" max="14342" width="19.140625" style="13" customWidth="1"/>
    <col min="14343" max="14343" width="10.140625" style="13" customWidth="1"/>
    <col min="14344" max="14344" width="10.7109375" style="13" customWidth="1"/>
    <col min="14345" max="14345" width="0" style="13" hidden="1" customWidth="1"/>
    <col min="14346" max="14346" width="11.5703125" style="13" customWidth="1"/>
    <col min="14347" max="14347" width="11.7109375" style="13" customWidth="1"/>
    <col min="14348" max="14348" width="11.5703125" style="13" customWidth="1"/>
    <col min="14349" max="14350" width="11.7109375" style="13" customWidth="1"/>
    <col min="14351" max="14351" width="11.5703125" style="13" customWidth="1"/>
    <col min="14352" max="14356" width="0" style="13" hidden="1" customWidth="1"/>
    <col min="14357" max="14357" width="11.7109375" style="13" customWidth="1"/>
    <col min="14358" max="14358" width="11.85546875" style="13" customWidth="1"/>
    <col min="14359" max="14359" width="9.5703125" style="13" customWidth="1"/>
    <col min="14360" max="14360" width="0" style="13" hidden="1" customWidth="1"/>
    <col min="14361" max="14361" width="16.5703125" style="13" customWidth="1"/>
    <col min="14362" max="14595" width="9.140625" style="13"/>
    <col min="14596" max="14596" width="6.140625" style="13" customWidth="1"/>
    <col min="14597" max="14597" width="29.42578125" style="13" customWidth="1"/>
    <col min="14598" max="14598" width="19.140625" style="13" customWidth="1"/>
    <col min="14599" max="14599" width="10.140625" style="13" customWidth="1"/>
    <col min="14600" max="14600" width="10.7109375" style="13" customWidth="1"/>
    <col min="14601" max="14601" width="0" style="13" hidden="1" customWidth="1"/>
    <col min="14602" max="14602" width="11.5703125" style="13" customWidth="1"/>
    <col min="14603" max="14603" width="11.7109375" style="13" customWidth="1"/>
    <col min="14604" max="14604" width="11.5703125" style="13" customWidth="1"/>
    <col min="14605" max="14606" width="11.7109375" style="13" customWidth="1"/>
    <col min="14607" max="14607" width="11.5703125" style="13" customWidth="1"/>
    <col min="14608" max="14612" width="0" style="13" hidden="1" customWidth="1"/>
    <col min="14613" max="14613" width="11.7109375" style="13" customWidth="1"/>
    <col min="14614" max="14614" width="11.85546875" style="13" customWidth="1"/>
    <col min="14615" max="14615" width="9.5703125" style="13" customWidth="1"/>
    <col min="14616" max="14616" width="0" style="13" hidden="1" customWidth="1"/>
    <col min="14617" max="14617" width="16.5703125" style="13" customWidth="1"/>
    <col min="14618" max="14851" width="9.140625" style="13"/>
    <col min="14852" max="14852" width="6.140625" style="13" customWidth="1"/>
    <col min="14853" max="14853" width="29.42578125" style="13" customWidth="1"/>
    <col min="14854" max="14854" width="19.140625" style="13" customWidth="1"/>
    <col min="14855" max="14855" width="10.140625" style="13" customWidth="1"/>
    <col min="14856" max="14856" width="10.7109375" style="13" customWidth="1"/>
    <col min="14857" max="14857" width="0" style="13" hidden="1" customWidth="1"/>
    <col min="14858" max="14858" width="11.5703125" style="13" customWidth="1"/>
    <col min="14859" max="14859" width="11.7109375" style="13" customWidth="1"/>
    <col min="14860" max="14860" width="11.5703125" style="13" customWidth="1"/>
    <col min="14861" max="14862" width="11.7109375" style="13" customWidth="1"/>
    <col min="14863" max="14863" width="11.5703125" style="13" customWidth="1"/>
    <col min="14864" max="14868" width="0" style="13" hidden="1" customWidth="1"/>
    <col min="14869" max="14869" width="11.7109375" style="13" customWidth="1"/>
    <col min="14870" max="14870" width="11.85546875" style="13" customWidth="1"/>
    <col min="14871" max="14871" width="9.5703125" style="13" customWidth="1"/>
    <col min="14872" max="14872" width="0" style="13" hidden="1" customWidth="1"/>
    <col min="14873" max="14873" width="16.5703125" style="13" customWidth="1"/>
    <col min="14874" max="15107" width="9.140625" style="13"/>
    <col min="15108" max="15108" width="6.140625" style="13" customWidth="1"/>
    <col min="15109" max="15109" width="29.42578125" style="13" customWidth="1"/>
    <col min="15110" max="15110" width="19.140625" style="13" customWidth="1"/>
    <col min="15111" max="15111" width="10.140625" style="13" customWidth="1"/>
    <col min="15112" max="15112" width="10.7109375" style="13" customWidth="1"/>
    <col min="15113" max="15113" width="0" style="13" hidden="1" customWidth="1"/>
    <col min="15114" max="15114" width="11.5703125" style="13" customWidth="1"/>
    <col min="15115" max="15115" width="11.7109375" style="13" customWidth="1"/>
    <col min="15116" max="15116" width="11.5703125" style="13" customWidth="1"/>
    <col min="15117" max="15118" width="11.7109375" style="13" customWidth="1"/>
    <col min="15119" max="15119" width="11.5703125" style="13" customWidth="1"/>
    <col min="15120" max="15124" width="0" style="13" hidden="1" customWidth="1"/>
    <col min="15125" max="15125" width="11.7109375" style="13" customWidth="1"/>
    <col min="15126" max="15126" width="11.85546875" style="13" customWidth="1"/>
    <col min="15127" max="15127" width="9.5703125" style="13" customWidth="1"/>
    <col min="15128" max="15128" width="0" style="13" hidden="1" customWidth="1"/>
    <col min="15129" max="15129" width="16.5703125" style="13" customWidth="1"/>
    <col min="15130" max="15363" width="9.140625" style="13"/>
    <col min="15364" max="15364" width="6.140625" style="13" customWidth="1"/>
    <col min="15365" max="15365" width="29.42578125" style="13" customWidth="1"/>
    <col min="15366" max="15366" width="19.140625" style="13" customWidth="1"/>
    <col min="15367" max="15367" width="10.140625" style="13" customWidth="1"/>
    <col min="15368" max="15368" width="10.7109375" style="13" customWidth="1"/>
    <col min="15369" max="15369" width="0" style="13" hidden="1" customWidth="1"/>
    <col min="15370" max="15370" width="11.5703125" style="13" customWidth="1"/>
    <col min="15371" max="15371" width="11.7109375" style="13" customWidth="1"/>
    <col min="15372" max="15372" width="11.5703125" style="13" customWidth="1"/>
    <col min="15373" max="15374" width="11.7109375" style="13" customWidth="1"/>
    <col min="15375" max="15375" width="11.5703125" style="13" customWidth="1"/>
    <col min="15376" max="15380" width="0" style="13" hidden="1" customWidth="1"/>
    <col min="15381" max="15381" width="11.7109375" style="13" customWidth="1"/>
    <col min="15382" max="15382" width="11.85546875" style="13" customWidth="1"/>
    <col min="15383" max="15383" width="9.5703125" style="13" customWidth="1"/>
    <col min="15384" max="15384" width="0" style="13" hidden="1" customWidth="1"/>
    <col min="15385" max="15385" width="16.5703125" style="13" customWidth="1"/>
    <col min="15386" max="15619" width="9.140625" style="13"/>
    <col min="15620" max="15620" width="6.140625" style="13" customWidth="1"/>
    <col min="15621" max="15621" width="29.42578125" style="13" customWidth="1"/>
    <col min="15622" max="15622" width="19.140625" style="13" customWidth="1"/>
    <col min="15623" max="15623" width="10.140625" style="13" customWidth="1"/>
    <col min="15624" max="15624" width="10.7109375" style="13" customWidth="1"/>
    <col min="15625" max="15625" width="0" style="13" hidden="1" customWidth="1"/>
    <col min="15626" max="15626" width="11.5703125" style="13" customWidth="1"/>
    <col min="15627" max="15627" width="11.7109375" style="13" customWidth="1"/>
    <col min="15628" max="15628" width="11.5703125" style="13" customWidth="1"/>
    <col min="15629" max="15630" width="11.7109375" style="13" customWidth="1"/>
    <col min="15631" max="15631" width="11.5703125" style="13" customWidth="1"/>
    <col min="15632" max="15636" width="0" style="13" hidden="1" customWidth="1"/>
    <col min="15637" max="15637" width="11.7109375" style="13" customWidth="1"/>
    <col min="15638" max="15638" width="11.85546875" style="13" customWidth="1"/>
    <col min="15639" max="15639" width="9.5703125" style="13" customWidth="1"/>
    <col min="15640" max="15640" width="0" style="13" hidden="1" customWidth="1"/>
    <col min="15641" max="15641" width="16.5703125" style="13" customWidth="1"/>
    <col min="15642" max="15875" width="9.140625" style="13"/>
    <col min="15876" max="15876" width="6.140625" style="13" customWidth="1"/>
    <col min="15877" max="15877" width="29.42578125" style="13" customWidth="1"/>
    <col min="15878" max="15878" width="19.140625" style="13" customWidth="1"/>
    <col min="15879" max="15879" width="10.140625" style="13" customWidth="1"/>
    <col min="15880" max="15880" width="10.7109375" style="13" customWidth="1"/>
    <col min="15881" max="15881" width="0" style="13" hidden="1" customWidth="1"/>
    <col min="15882" max="15882" width="11.5703125" style="13" customWidth="1"/>
    <col min="15883" max="15883" width="11.7109375" style="13" customWidth="1"/>
    <col min="15884" max="15884" width="11.5703125" style="13" customWidth="1"/>
    <col min="15885" max="15886" width="11.7109375" style="13" customWidth="1"/>
    <col min="15887" max="15887" width="11.5703125" style="13" customWidth="1"/>
    <col min="15888" max="15892" width="0" style="13" hidden="1" customWidth="1"/>
    <col min="15893" max="15893" width="11.7109375" style="13" customWidth="1"/>
    <col min="15894" max="15894" width="11.85546875" style="13" customWidth="1"/>
    <col min="15895" max="15895" width="9.5703125" style="13" customWidth="1"/>
    <col min="15896" max="15896" width="0" style="13" hidden="1" customWidth="1"/>
    <col min="15897" max="15897" width="16.5703125" style="13" customWidth="1"/>
    <col min="15898" max="16131" width="9.140625" style="13"/>
    <col min="16132" max="16132" width="6.140625" style="13" customWidth="1"/>
    <col min="16133" max="16133" width="29.42578125" style="13" customWidth="1"/>
    <col min="16134" max="16134" width="19.140625" style="13" customWidth="1"/>
    <col min="16135" max="16135" width="10.140625" style="13" customWidth="1"/>
    <col min="16136" max="16136" width="10.7109375" style="13" customWidth="1"/>
    <col min="16137" max="16137" width="0" style="13" hidden="1" customWidth="1"/>
    <col min="16138" max="16138" width="11.5703125" style="13" customWidth="1"/>
    <col min="16139" max="16139" width="11.7109375" style="13" customWidth="1"/>
    <col min="16140" max="16140" width="11.5703125" style="13" customWidth="1"/>
    <col min="16141" max="16142" width="11.7109375" style="13" customWidth="1"/>
    <col min="16143" max="16143" width="11.5703125" style="13" customWidth="1"/>
    <col min="16144" max="16148" width="0" style="13" hidden="1" customWidth="1"/>
    <col min="16149" max="16149" width="11.7109375" style="13" customWidth="1"/>
    <col min="16150" max="16150" width="11.85546875" style="13" customWidth="1"/>
    <col min="16151" max="16151" width="9.5703125" style="13" customWidth="1"/>
    <col min="16152" max="16152" width="0" style="13" hidden="1" customWidth="1"/>
    <col min="16153" max="16153" width="16.5703125" style="13" customWidth="1"/>
    <col min="16154" max="16384" width="9.140625" style="13"/>
  </cols>
  <sheetData>
    <row r="1" spans="1:30" s="22" customFormat="1" ht="20.25" x14ac:dyDescent="0.3">
      <c r="A1" s="51" t="s">
        <v>61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s="22" customFormat="1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7" customFormat="1" ht="24" customHeight="1" thickBot="1" x14ac:dyDescent="0.25">
      <c r="A3" s="26"/>
      <c r="B3" s="26"/>
      <c r="C3" s="26"/>
      <c r="D3" s="84" t="s">
        <v>54</v>
      </c>
      <c r="E3" s="85">
        <f>COUNTIF(LISTA_8[E],"&gt;0")</f>
        <v>0</v>
      </c>
      <c r="F3" s="85">
        <f>SUM(LISTA_8[F])</f>
        <v>0</v>
      </c>
      <c r="G3" s="85">
        <f>SUM(LISTA_8[G])</f>
        <v>0</v>
      </c>
      <c r="H3" s="85">
        <f>SUM(LISTA_8[H])</f>
        <v>0</v>
      </c>
      <c r="I3" s="85">
        <f>SUM(LISTA_8[I])</f>
        <v>0</v>
      </c>
      <c r="J3" s="85">
        <f>SUM(LISTA_8[J])</f>
        <v>0</v>
      </c>
      <c r="K3" s="85">
        <f>SUM(LISTA_8[K])</f>
        <v>0</v>
      </c>
      <c r="L3" s="85">
        <f>SUM(LISTA_8[L])</f>
        <v>0</v>
      </c>
      <c r="M3" s="85">
        <f>SUM(LISTA_8[M])</f>
        <v>0</v>
      </c>
      <c r="N3" s="85">
        <f>SUM(LISTA_8[N])</f>
        <v>0</v>
      </c>
      <c r="O3" s="85">
        <f>SUM(LISTA_8[O])</f>
        <v>0</v>
      </c>
      <c r="P3" s="85">
        <f>SUM(LISTA_8[P])</f>
        <v>0</v>
      </c>
      <c r="Q3" s="85">
        <f>SUM(LISTA_8[Q])</f>
        <v>0</v>
      </c>
      <c r="R3" s="85">
        <f>SUM(LISTA_8[R])</f>
        <v>0</v>
      </c>
      <c r="S3" s="85">
        <f>SUM(LISTA_8[S])</f>
        <v>0</v>
      </c>
      <c r="T3" s="85">
        <f>SUM(LISTA_8[T])</f>
        <v>0</v>
      </c>
      <c r="U3" s="85">
        <f>SUM(LISTA_8[U])</f>
        <v>0</v>
      </c>
      <c r="V3" s="85">
        <f>SUM(LISTA_8[V])</f>
        <v>0</v>
      </c>
      <c r="W3" s="85">
        <f>SUM(LISTA_8[W])</f>
        <v>0</v>
      </c>
      <c r="X3" s="85">
        <f>SUM(LISTA_8[X])</f>
        <v>0</v>
      </c>
      <c r="Y3" s="85">
        <f>SUM(LISTA_8[Y])</f>
        <v>0</v>
      </c>
      <c r="Z3" s="85">
        <f>SUM(LISTA_8[Z])</f>
        <v>0</v>
      </c>
      <c r="AA3" s="85">
        <f>SUM(LISTA_8[AA])</f>
        <v>0</v>
      </c>
      <c r="AB3" s="85">
        <f>SUM(LISTA_8[AB])</f>
        <v>0</v>
      </c>
      <c r="AC3" s="85">
        <f>SUM(LISTA_8[AC])</f>
        <v>0</v>
      </c>
      <c r="AD3" s="85">
        <f>SUM(LISTA_8[AD])</f>
        <v>0</v>
      </c>
    </row>
    <row r="4" spans="1:30" s="27" customFormat="1" ht="33.75" customHeight="1" thickBot="1" x14ac:dyDescent="0.25">
      <c r="A4" s="52" t="s">
        <v>1</v>
      </c>
      <c r="B4" s="54" t="s">
        <v>2</v>
      </c>
      <c r="C4" s="56" t="s">
        <v>3</v>
      </c>
      <c r="D4" s="58" t="s">
        <v>4</v>
      </c>
      <c r="E4" s="61" t="s">
        <v>5</v>
      </c>
      <c r="F4" s="64" t="s">
        <v>6</v>
      </c>
      <c r="G4" s="67" t="s">
        <v>7</v>
      </c>
      <c r="H4" s="68"/>
      <c r="I4" s="68"/>
      <c r="J4" s="68"/>
      <c r="K4" s="68"/>
      <c r="L4" s="68"/>
      <c r="M4" s="69"/>
      <c r="N4" s="67" t="s">
        <v>8</v>
      </c>
      <c r="O4" s="68"/>
      <c r="P4" s="68"/>
      <c r="Q4" s="68"/>
      <c r="R4" s="69"/>
      <c r="S4" s="67" t="s">
        <v>9</v>
      </c>
      <c r="T4" s="68"/>
      <c r="U4" s="68"/>
      <c r="V4" s="68"/>
      <c r="W4" s="68"/>
      <c r="X4" s="69"/>
      <c r="Y4" s="70" t="s">
        <v>10</v>
      </c>
      <c r="Z4" s="71"/>
      <c r="AA4" s="72"/>
      <c r="AB4" s="67" t="s">
        <v>11</v>
      </c>
      <c r="AC4" s="69"/>
      <c r="AD4" s="73" t="s">
        <v>12</v>
      </c>
    </row>
    <row r="5" spans="1:30" s="27" customFormat="1" ht="16.5" thickBot="1" x14ac:dyDescent="0.25">
      <c r="A5" s="53"/>
      <c r="B5" s="55"/>
      <c r="C5" s="57"/>
      <c r="D5" s="59"/>
      <c r="E5" s="62"/>
      <c r="F5" s="65"/>
      <c r="G5" s="1">
        <v>150</v>
      </c>
      <c r="H5" s="2">
        <v>113</v>
      </c>
      <c r="I5" s="1">
        <v>75</v>
      </c>
      <c r="J5" s="1">
        <v>75</v>
      </c>
      <c r="K5" s="1">
        <v>38</v>
      </c>
      <c r="L5" s="3">
        <v>38</v>
      </c>
      <c r="M5" s="3">
        <v>38</v>
      </c>
      <c r="N5" s="3">
        <v>220</v>
      </c>
      <c r="O5" s="3">
        <v>165</v>
      </c>
      <c r="P5" s="3">
        <v>145</v>
      </c>
      <c r="Q5" s="1">
        <v>110</v>
      </c>
      <c r="R5" s="1">
        <v>55</v>
      </c>
      <c r="S5" s="1">
        <v>60</v>
      </c>
      <c r="T5" s="1">
        <v>45</v>
      </c>
      <c r="U5" s="1">
        <v>40</v>
      </c>
      <c r="V5" s="1">
        <v>30</v>
      </c>
      <c r="W5" s="4">
        <v>15</v>
      </c>
      <c r="X5" s="64" t="s">
        <v>13</v>
      </c>
      <c r="Y5" s="5">
        <v>30</v>
      </c>
      <c r="Z5" s="6">
        <v>15</v>
      </c>
      <c r="AA5" s="6">
        <v>15</v>
      </c>
      <c r="AB5" s="1">
        <v>10</v>
      </c>
      <c r="AC5" s="77" t="s">
        <v>14</v>
      </c>
      <c r="AD5" s="74"/>
    </row>
    <row r="6" spans="1:30" s="27" customFormat="1" ht="96" customHeight="1" thickBot="1" x14ac:dyDescent="0.25">
      <c r="A6" s="53"/>
      <c r="B6" s="55"/>
      <c r="C6" s="57"/>
      <c r="D6" s="60"/>
      <c r="E6" s="63"/>
      <c r="F6" s="66"/>
      <c r="G6" s="7" t="s">
        <v>15</v>
      </c>
      <c r="H6" s="8" t="s">
        <v>16</v>
      </c>
      <c r="I6" s="8" t="s">
        <v>17</v>
      </c>
      <c r="J6" s="8" t="s">
        <v>18</v>
      </c>
      <c r="K6" s="9" t="s">
        <v>19</v>
      </c>
      <c r="L6" s="10" t="s">
        <v>20</v>
      </c>
      <c r="M6" s="8" t="s">
        <v>21</v>
      </c>
      <c r="N6" s="10" t="s">
        <v>15</v>
      </c>
      <c r="O6" s="39" t="s">
        <v>85</v>
      </c>
      <c r="P6" s="40" t="s">
        <v>86</v>
      </c>
      <c r="Q6" s="39" t="s">
        <v>87</v>
      </c>
      <c r="R6" s="40" t="s">
        <v>88</v>
      </c>
      <c r="S6" s="10" t="s">
        <v>15</v>
      </c>
      <c r="T6" s="39" t="s">
        <v>85</v>
      </c>
      <c r="U6" s="40" t="s">
        <v>86</v>
      </c>
      <c r="V6" s="39" t="s">
        <v>87</v>
      </c>
      <c r="W6" s="40" t="s">
        <v>88</v>
      </c>
      <c r="X6" s="76"/>
      <c r="Y6" s="8" t="s">
        <v>22</v>
      </c>
      <c r="Z6" s="28" t="s">
        <v>23</v>
      </c>
      <c r="AA6" s="28" t="s">
        <v>82</v>
      </c>
      <c r="AB6" s="11" t="s">
        <v>24</v>
      </c>
      <c r="AC6" s="78"/>
      <c r="AD6" s="75"/>
    </row>
    <row r="7" spans="1:30" s="14" customFormat="1" ht="13.5" customHeight="1" x14ac:dyDescent="0.2">
      <c r="A7" s="15" t="s">
        <v>25</v>
      </c>
      <c r="B7" s="16" t="s">
        <v>26</v>
      </c>
      <c r="C7" s="17" t="s">
        <v>27</v>
      </c>
      <c r="D7" s="17" t="s">
        <v>28</v>
      </c>
      <c r="E7" s="18" t="s">
        <v>29</v>
      </c>
      <c r="F7" s="18" t="s">
        <v>30</v>
      </c>
      <c r="G7" s="18" t="s">
        <v>31</v>
      </c>
      <c r="H7" s="18" t="s">
        <v>32</v>
      </c>
      <c r="I7" s="18" t="s">
        <v>33</v>
      </c>
      <c r="J7" s="18" t="s">
        <v>34</v>
      </c>
      <c r="K7" s="18" t="s">
        <v>35</v>
      </c>
      <c r="L7" s="18" t="s">
        <v>36</v>
      </c>
      <c r="M7" s="18" t="s">
        <v>37</v>
      </c>
      <c r="N7" s="18" t="s">
        <v>38</v>
      </c>
      <c r="O7" s="18" t="s">
        <v>39</v>
      </c>
      <c r="P7" s="18" t="s">
        <v>40</v>
      </c>
      <c r="Q7" s="18" t="s">
        <v>41</v>
      </c>
      <c r="R7" s="18" t="s">
        <v>42</v>
      </c>
      <c r="S7" s="18" t="s">
        <v>43</v>
      </c>
      <c r="T7" s="18" t="s">
        <v>44</v>
      </c>
      <c r="U7" s="18" t="s">
        <v>45</v>
      </c>
      <c r="V7" s="18" t="s">
        <v>46</v>
      </c>
      <c r="W7" s="18" t="s">
        <v>47</v>
      </c>
      <c r="X7" s="18" t="s">
        <v>48</v>
      </c>
      <c r="Y7" s="18" t="s">
        <v>49</v>
      </c>
      <c r="Z7" s="18" t="s">
        <v>50</v>
      </c>
      <c r="AA7" s="18" t="s">
        <v>51</v>
      </c>
      <c r="AB7" s="18" t="s">
        <v>52</v>
      </c>
      <c r="AC7" s="18" t="s">
        <v>53</v>
      </c>
      <c r="AD7" s="19" t="s">
        <v>83</v>
      </c>
    </row>
    <row r="8" spans="1:30" x14ac:dyDescent="0.2">
      <c r="A8" s="12">
        <v>1</v>
      </c>
      <c r="B8" s="46"/>
      <c r="C8" s="45"/>
      <c r="D8" s="47"/>
      <c r="E8" s="45"/>
      <c r="F8" s="42" t="str">
        <f>IF(SUM(LISTA_8[[#This Row],[N]:[R]])&gt;0,1,"")</f>
        <v/>
      </c>
      <c r="G8" s="42"/>
      <c r="H8" s="42"/>
      <c r="I8" s="42"/>
      <c r="J8" s="42"/>
      <c r="K8" s="42"/>
      <c r="L8" s="42"/>
      <c r="M8" s="42"/>
      <c r="N8" s="42"/>
      <c r="O8" s="43"/>
      <c r="P8" s="42"/>
      <c r="Q8" s="42"/>
      <c r="R8" s="42"/>
      <c r="S8" s="42"/>
      <c r="T8" s="42"/>
      <c r="U8" s="42"/>
      <c r="V8" s="42"/>
      <c r="W8" s="42"/>
      <c r="X8" s="42" t="str">
        <f>IF(SUM(LISTA_8[[#This Row],[S]:[W]])&gt;0,1,"")</f>
        <v/>
      </c>
      <c r="Y8" s="42"/>
      <c r="Z8" s="42"/>
      <c r="AA8" s="42"/>
      <c r="AB8" s="42"/>
      <c r="AC8" s="42"/>
      <c r="AD8" s="20">
        <f>(LISTA_8[[#This Row],[G]]*$G$5)+(LISTA_8[[#This Row],[H]]*$H$5)+(LISTA_8[[#This Row],[I]]*$I$5)+(LISTA_8[[#This Row],[J]]*$J$5)+(LISTA_8[[#This Row],[K]]*$K$5)+(LISTA_8[[#This Row],[L]]*$L$5)+(LISTA_8[[#This Row],[M]]*$M$5)+(LISTA_8[[#This Row],[N]]*$N$5)+(LISTA_8[[#This Row],[O]]*$O$5)+(LISTA_8[[#This Row],[P]]*$P$5)+(LISTA_8[[#This Row],[Q]]*$Q$5)+(LISTA_8[[#This Row],[R]]*$R$5)+(LISTA_8[[#This Row],[S]]*$S$5)+(LISTA_8[[#This Row],[T]]*$T$5)+(LISTA_8[[#This Row],[U]]*$U$5)+(LISTA_8[[#This Row],[V]]*$V$5)+(LISTA_8[[#This Row],[W]]*$W$5)+(LISTA_8[[#This Row],[Y]]*$Y$5)+(LISTA_8[[#This Row],[Z]]*$Z$5)+(LISTA_8[[#This Row],[AA]]*$AA$5)+(LISTA_8[[#This Row],[AB]]*$AB$5)</f>
        <v>0</v>
      </c>
    </row>
    <row r="9" spans="1:30" x14ac:dyDescent="0.2">
      <c r="A9" s="12">
        <v>2</v>
      </c>
      <c r="B9" s="46"/>
      <c r="C9" s="45"/>
      <c r="D9" s="45"/>
      <c r="E9" s="45"/>
      <c r="F9" s="42" t="str">
        <f>IF(SUM(LISTA_8[[#This Row],[N]:[R]])&gt;0,1,"")</f>
        <v/>
      </c>
      <c r="G9" s="42"/>
      <c r="H9" s="42"/>
      <c r="I9" s="42"/>
      <c r="J9" s="42"/>
      <c r="K9" s="42"/>
      <c r="L9" s="42"/>
      <c r="M9" s="42"/>
      <c r="N9" s="42"/>
      <c r="O9" s="43"/>
      <c r="P9" s="42"/>
      <c r="Q9" s="42"/>
      <c r="R9" s="42"/>
      <c r="S9" s="42"/>
      <c r="T9" s="42"/>
      <c r="U9" s="42"/>
      <c r="V9" s="42"/>
      <c r="W9" s="42"/>
      <c r="X9" s="42" t="str">
        <f>IF(SUM(LISTA_8[[#This Row],[S]:[W]])&gt;0,1,"")</f>
        <v/>
      </c>
      <c r="Y9" s="42"/>
      <c r="Z9" s="42"/>
      <c r="AA9" s="42"/>
      <c r="AB9" s="42"/>
      <c r="AC9" s="42"/>
      <c r="AD9" s="21">
        <f>(LISTA_8[[#This Row],[G]]*$G$5)+(LISTA_8[[#This Row],[H]]*$H$5)+(LISTA_8[[#This Row],[I]]*$I$5)+(LISTA_8[[#This Row],[J]]*$J$5)+(LISTA_8[[#This Row],[K]]*$K$5)+(LISTA_8[[#This Row],[L]]*$L$5)+(LISTA_8[[#This Row],[M]]*$M$5)+(LISTA_8[[#This Row],[N]]*$N$5)+(LISTA_8[[#This Row],[O]]*$O$5)+(LISTA_8[[#This Row],[P]]*$P$5)+(LISTA_8[[#This Row],[Q]]*$Q$5)+(LISTA_8[[#This Row],[R]]*$R$5)+(LISTA_8[[#This Row],[S]]*$S$5)+(LISTA_8[[#This Row],[T]]*$T$5)+(LISTA_8[[#This Row],[U]]*$U$5)+(LISTA_8[[#This Row],[V]]*$V$5)+(LISTA_8[[#This Row],[W]]*$W$5)+(LISTA_8[[#This Row],[Y]]*$Y$5)+(LISTA_8[[#This Row],[Z]]*$Z$5)+(LISTA_8[[#This Row],[AA]]*$AA$5)+(LISTA_8[[#This Row],[AB]]*$AB$5)</f>
        <v>0</v>
      </c>
    </row>
    <row r="10" spans="1:30" x14ac:dyDescent="0.2">
      <c r="A10" s="12">
        <v>3</v>
      </c>
      <c r="B10" s="46"/>
      <c r="C10" s="45"/>
      <c r="D10" s="45"/>
      <c r="E10" s="45"/>
      <c r="F10" s="42" t="str">
        <f>IF(SUM(LISTA_8[[#This Row],[N]:[R]])&gt;0,1,"")</f>
        <v/>
      </c>
      <c r="G10" s="42"/>
      <c r="H10" s="42"/>
      <c r="I10" s="42"/>
      <c r="J10" s="42"/>
      <c r="K10" s="42"/>
      <c r="L10" s="42"/>
      <c r="M10" s="42"/>
      <c r="N10" s="42"/>
      <c r="O10" s="43"/>
      <c r="P10" s="42"/>
      <c r="Q10" s="42"/>
      <c r="R10" s="42"/>
      <c r="S10" s="42"/>
      <c r="T10" s="42"/>
      <c r="U10" s="42"/>
      <c r="V10" s="42"/>
      <c r="W10" s="42"/>
      <c r="X10" s="42" t="str">
        <f>IF(SUM(LISTA_8[[#This Row],[S]:[W]])&gt;0,1,"")</f>
        <v/>
      </c>
      <c r="Y10" s="42"/>
      <c r="Z10" s="42"/>
      <c r="AA10" s="42"/>
      <c r="AB10" s="42"/>
      <c r="AC10" s="42"/>
      <c r="AD10" s="21">
        <f>(LISTA_8[[#This Row],[G]]*$G$5)+(LISTA_8[[#This Row],[H]]*$H$5)+(LISTA_8[[#This Row],[I]]*$I$5)+(LISTA_8[[#This Row],[J]]*$J$5)+(LISTA_8[[#This Row],[K]]*$K$5)+(LISTA_8[[#This Row],[L]]*$L$5)+(LISTA_8[[#This Row],[M]]*$M$5)+(LISTA_8[[#This Row],[N]]*$N$5)+(LISTA_8[[#This Row],[O]]*$O$5)+(LISTA_8[[#This Row],[P]]*$P$5)+(LISTA_8[[#This Row],[Q]]*$Q$5)+(LISTA_8[[#This Row],[R]]*$R$5)+(LISTA_8[[#This Row],[S]]*$S$5)+(LISTA_8[[#This Row],[T]]*$T$5)+(LISTA_8[[#This Row],[U]]*$U$5)+(LISTA_8[[#This Row],[V]]*$V$5)+(LISTA_8[[#This Row],[W]]*$W$5)+(LISTA_8[[#This Row],[Y]]*$Y$5)+(LISTA_8[[#This Row],[Z]]*$Z$5)+(LISTA_8[[#This Row],[AA]]*$AA$5)+(LISTA_8[[#This Row],[AB]]*$AB$5)</f>
        <v>0</v>
      </c>
    </row>
    <row r="15" spans="1:30" x14ac:dyDescent="0.2">
      <c r="M15" s="14"/>
    </row>
  </sheetData>
  <sheetProtection formatCells="0" formatColumns="0" formatRows="0" insertColumns="0" insertRows="0" insertHyperlinks="0" deleteColumns="0" deleteRows="0" sort="0" autoFilter="0" pivotTables="0"/>
  <mergeCells count="15">
    <mergeCell ref="A1:AD1"/>
    <mergeCell ref="A4:A6"/>
    <mergeCell ref="B4:B6"/>
    <mergeCell ref="C4:C6"/>
    <mergeCell ref="D4:D6"/>
    <mergeCell ref="E4:E6"/>
    <mergeCell ref="F4:F6"/>
    <mergeCell ref="G4:M4"/>
    <mergeCell ref="N4:R4"/>
    <mergeCell ref="S4:X4"/>
    <mergeCell ref="Y4:AA4"/>
    <mergeCell ref="AB4:AC4"/>
    <mergeCell ref="AD4:AD6"/>
    <mergeCell ref="X5:X6"/>
    <mergeCell ref="AC5:AC6"/>
  </mergeCells>
  <pageMargins left="0.23622047244094491" right="0.23622047244094491" top="0.74803149606299213" bottom="0.74803149606299213" header="0.31496062992125984" footer="0.31496062992125984"/>
  <pageSetup paperSize="9" scale="51" fitToHeight="50" orientation="landscape" r:id="rId1"/>
  <headerFooter>
    <oddFooter>&amp;RStrona &amp;P z &amp;N</oddFooter>
  </headerFooter>
  <rowBreaks count="1" manualBreakCount="1">
    <brk id="2" max="16383" man="1"/>
  </rowBreak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15"/>
  <sheetViews>
    <sheetView topLeftCell="E1" zoomScale="90" zoomScaleNormal="90" workbookViewId="0">
      <pane ySplit="6" topLeftCell="A7" activePane="bottomLeft" state="frozen"/>
      <selection pane="bottomLeft" activeCell="E3" sqref="E3:AD3"/>
    </sheetView>
  </sheetViews>
  <sheetFormatPr defaultRowHeight="12.75" x14ac:dyDescent="0.2"/>
  <cols>
    <col min="1" max="1" width="4.7109375" style="13" bestFit="1" customWidth="1"/>
    <col min="2" max="2" width="9" style="13" customWidth="1"/>
    <col min="3" max="3" width="21.7109375" style="13" customWidth="1"/>
    <col min="4" max="4" width="38" style="13" customWidth="1"/>
    <col min="5" max="5" width="11.140625" style="13" customWidth="1"/>
    <col min="6" max="6" width="5.85546875" style="13" customWidth="1"/>
    <col min="7" max="22" width="7.7109375" style="13" customWidth="1"/>
    <col min="23" max="23" width="6.5703125" style="13" customWidth="1"/>
    <col min="24" max="24" width="8" style="13" customWidth="1"/>
    <col min="25" max="29" width="9.140625" style="13"/>
    <col min="30" max="30" width="11.5703125" style="13" customWidth="1"/>
    <col min="31" max="259" width="9.140625" style="13"/>
    <col min="260" max="260" width="6.140625" style="13" customWidth="1"/>
    <col min="261" max="261" width="29.42578125" style="13" customWidth="1"/>
    <col min="262" max="262" width="19.140625" style="13" customWidth="1"/>
    <col min="263" max="263" width="10.140625" style="13" customWidth="1"/>
    <col min="264" max="264" width="10.7109375" style="13" customWidth="1"/>
    <col min="265" max="265" width="0" style="13" hidden="1" customWidth="1"/>
    <col min="266" max="266" width="11.5703125" style="13" customWidth="1"/>
    <col min="267" max="267" width="11.7109375" style="13" customWidth="1"/>
    <col min="268" max="268" width="11.5703125" style="13" customWidth="1"/>
    <col min="269" max="270" width="11.7109375" style="13" customWidth="1"/>
    <col min="271" max="271" width="11.5703125" style="13" customWidth="1"/>
    <col min="272" max="276" width="0" style="13" hidden="1" customWidth="1"/>
    <col min="277" max="277" width="11.7109375" style="13" customWidth="1"/>
    <col min="278" max="278" width="11.85546875" style="13" customWidth="1"/>
    <col min="279" max="279" width="9.5703125" style="13" customWidth="1"/>
    <col min="280" max="280" width="0" style="13" hidden="1" customWidth="1"/>
    <col min="281" max="281" width="16.5703125" style="13" customWidth="1"/>
    <col min="282" max="515" width="9.140625" style="13"/>
    <col min="516" max="516" width="6.140625" style="13" customWidth="1"/>
    <col min="517" max="517" width="29.42578125" style="13" customWidth="1"/>
    <col min="518" max="518" width="19.140625" style="13" customWidth="1"/>
    <col min="519" max="519" width="10.140625" style="13" customWidth="1"/>
    <col min="520" max="520" width="10.7109375" style="13" customWidth="1"/>
    <col min="521" max="521" width="0" style="13" hidden="1" customWidth="1"/>
    <col min="522" max="522" width="11.5703125" style="13" customWidth="1"/>
    <col min="523" max="523" width="11.7109375" style="13" customWidth="1"/>
    <col min="524" max="524" width="11.5703125" style="13" customWidth="1"/>
    <col min="525" max="526" width="11.7109375" style="13" customWidth="1"/>
    <col min="527" max="527" width="11.5703125" style="13" customWidth="1"/>
    <col min="528" max="532" width="0" style="13" hidden="1" customWidth="1"/>
    <col min="533" max="533" width="11.7109375" style="13" customWidth="1"/>
    <col min="534" max="534" width="11.85546875" style="13" customWidth="1"/>
    <col min="535" max="535" width="9.5703125" style="13" customWidth="1"/>
    <col min="536" max="536" width="0" style="13" hidden="1" customWidth="1"/>
    <col min="537" max="537" width="16.5703125" style="13" customWidth="1"/>
    <col min="538" max="771" width="9.140625" style="13"/>
    <col min="772" max="772" width="6.140625" style="13" customWidth="1"/>
    <col min="773" max="773" width="29.42578125" style="13" customWidth="1"/>
    <col min="774" max="774" width="19.140625" style="13" customWidth="1"/>
    <col min="775" max="775" width="10.140625" style="13" customWidth="1"/>
    <col min="776" max="776" width="10.7109375" style="13" customWidth="1"/>
    <col min="777" max="777" width="0" style="13" hidden="1" customWidth="1"/>
    <col min="778" max="778" width="11.5703125" style="13" customWidth="1"/>
    <col min="779" max="779" width="11.7109375" style="13" customWidth="1"/>
    <col min="780" max="780" width="11.5703125" style="13" customWidth="1"/>
    <col min="781" max="782" width="11.7109375" style="13" customWidth="1"/>
    <col min="783" max="783" width="11.5703125" style="13" customWidth="1"/>
    <col min="784" max="788" width="0" style="13" hidden="1" customWidth="1"/>
    <col min="789" max="789" width="11.7109375" style="13" customWidth="1"/>
    <col min="790" max="790" width="11.85546875" style="13" customWidth="1"/>
    <col min="791" max="791" width="9.5703125" style="13" customWidth="1"/>
    <col min="792" max="792" width="0" style="13" hidden="1" customWidth="1"/>
    <col min="793" max="793" width="16.5703125" style="13" customWidth="1"/>
    <col min="794" max="1027" width="9.140625" style="13"/>
    <col min="1028" max="1028" width="6.140625" style="13" customWidth="1"/>
    <col min="1029" max="1029" width="29.42578125" style="13" customWidth="1"/>
    <col min="1030" max="1030" width="19.140625" style="13" customWidth="1"/>
    <col min="1031" max="1031" width="10.140625" style="13" customWidth="1"/>
    <col min="1032" max="1032" width="10.7109375" style="13" customWidth="1"/>
    <col min="1033" max="1033" width="0" style="13" hidden="1" customWidth="1"/>
    <col min="1034" max="1034" width="11.5703125" style="13" customWidth="1"/>
    <col min="1035" max="1035" width="11.7109375" style="13" customWidth="1"/>
    <col min="1036" max="1036" width="11.5703125" style="13" customWidth="1"/>
    <col min="1037" max="1038" width="11.7109375" style="13" customWidth="1"/>
    <col min="1039" max="1039" width="11.5703125" style="13" customWidth="1"/>
    <col min="1040" max="1044" width="0" style="13" hidden="1" customWidth="1"/>
    <col min="1045" max="1045" width="11.7109375" style="13" customWidth="1"/>
    <col min="1046" max="1046" width="11.85546875" style="13" customWidth="1"/>
    <col min="1047" max="1047" width="9.5703125" style="13" customWidth="1"/>
    <col min="1048" max="1048" width="0" style="13" hidden="1" customWidth="1"/>
    <col min="1049" max="1049" width="16.5703125" style="13" customWidth="1"/>
    <col min="1050" max="1283" width="9.140625" style="13"/>
    <col min="1284" max="1284" width="6.140625" style="13" customWidth="1"/>
    <col min="1285" max="1285" width="29.42578125" style="13" customWidth="1"/>
    <col min="1286" max="1286" width="19.140625" style="13" customWidth="1"/>
    <col min="1287" max="1287" width="10.140625" style="13" customWidth="1"/>
    <col min="1288" max="1288" width="10.7109375" style="13" customWidth="1"/>
    <col min="1289" max="1289" width="0" style="13" hidden="1" customWidth="1"/>
    <col min="1290" max="1290" width="11.5703125" style="13" customWidth="1"/>
    <col min="1291" max="1291" width="11.7109375" style="13" customWidth="1"/>
    <col min="1292" max="1292" width="11.5703125" style="13" customWidth="1"/>
    <col min="1293" max="1294" width="11.7109375" style="13" customWidth="1"/>
    <col min="1295" max="1295" width="11.5703125" style="13" customWidth="1"/>
    <col min="1296" max="1300" width="0" style="13" hidden="1" customWidth="1"/>
    <col min="1301" max="1301" width="11.7109375" style="13" customWidth="1"/>
    <col min="1302" max="1302" width="11.85546875" style="13" customWidth="1"/>
    <col min="1303" max="1303" width="9.5703125" style="13" customWidth="1"/>
    <col min="1304" max="1304" width="0" style="13" hidden="1" customWidth="1"/>
    <col min="1305" max="1305" width="16.5703125" style="13" customWidth="1"/>
    <col min="1306" max="1539" width="9.140625" style="13"/>
    <col min="1540" max="1540" width="6.140625" style="13" customWidth="1"/>
    <col min="1541" max="1541" width="29.42578125" style="13" customWidth="1"/>
    <col min="1542" max="1542" width="19.140625" style="13" customWidth="1"/>
    <col min="1543" max="1543" width="10.140625" style="13" customWidth="1"/>
    <col min="1544" max="1544" width="10.7109375" style="13" customWidth="1"/>
    <col min="1545" max="1545" width="0" style="13" hidden="1" customWidth="1"/>
    <col min="1546" max="1546" width="11.5703125" style="13" customWidth="1"/>
    <col min="1547" max="1547" width="11.7109375" style="13" customWidth="1"/>
    <col min="1548" max="1548" width="11.5703125" style="13" customWidth="1"/>
    <col min="1549" max="1550" width="11.7109375" style="13" customWidth="1"/>
    <col min="1551" max="1551" width="11.5703125" style="13" customWidth="1"/>
    <col min="1552" max="1556" width="0" style="13" hidden="1" customWidth="1"/>
    <col min="1557" max="1557" width="11.7109375" style="13" customWidth="1"/>
    <col min="1558" max="1558" width="11.85546875" style="13" customWidth="1"/>
    <col min="1559" max="1559" width="9.5703125" style="13" customWidth="1"/>
    <col min="1560" max="1560" width="0" style="13" hidden="1" customWidth="1"/>
    <col min="1561" max="1561" width="16.5703125" style="13" customWidth="1"/>
    <col min="1562" max="1795" width="9.140625" style="13"/>
    <col min="1796" max="1796" width="6.140625" style="13" customWidth="1"/>
    <col min="1797" max="1797" width="29.42578125" style="13" customWidth="1"/>
    <col min="1798" max="1798" width="19.140625" style="13" customWidth="1"/>
    <col min="1799" max="1799" width="10.140625" style="13" customWidth="1"/>
    <col min="1800" max="1800" width="10.7109375" style="13" customWidth="1"/>
    <col min="1801" max="1801" width="0" style="13" hidden="1" customWidth="1"/>
    <col min="1802" max="1802" width="11.5703125" style="13" customWidth="1"/>
    <col min="1803" max="1803" width="11.7109375" style="13" customWidth="1"/>
    <col min="1804" max="1804" width="11.5703125" style="13" customWidth="1"/>
    <col min="1805" max="1806" width="11.7109375" style="13" customWidth="1"/>
    <col min="1807" max="1807" width="11.5703125" style="13" customWidth="1"/>
    <col min="1808" max="1812" width="0" style="13" hidden="1" customWidth="1"/>
    <col min="1813" max="1813" width="11.7109375" style="13" customWidth="1"/>
    <col min="1814" max="1814" width="11.85546875" style="13" customWidth="1"/>
    <col min="1815" max="1815" width="9.5703125" style="13" customWidth="1"/>
    <col min="1816" max="1816" width="0" style="13" hidden="1" customWidth="1"/>
    <col min="1817" max="1817" width="16.5703125" style="13" customWidth="1"/>
    <col min="1818" max="2051" width="9.140625" style="13"/>
    <col min="2052" max="2052" width="6.140625" style="13" customWidth="1"/>
    <col min="2053" max="2053" width="29.42578125" style="13" customWidth="1"/>
    <col min="2054" max="2054" width="19.140625" style="13" customWidth="1"/>
    <col min="2055" max="2055" width="10.140625" style="13" customWidth="1"/>
    <col min="2056" max="2056" width="10.7109375" style="13" customWidth="1"/>
    <col min="2057" max="2057" width="0" style="13" hidden="1" customWidth="1"/>
    <col min="2058" max="2058" width="11.5703125" style="13" customWidth="1"/>
    <col min="2059" max="2059" width="11.7109375" style="13" customWidth="1"/>
    <col min="2060" max="2060" width="11.5703125" style="13" customWidth="1"/>
    <col min="2061" max="2062" width="11.7109375" style="13" customWidth="1"/>
    <col min="2063" max="2063" width="11.5703125" style="13" customWidth="1"/>
    <col min="2064" max="2068" width="0" style="13" hidden="1" customWidth="1"/>
    <col min="2069" max="2069" width="11.7109375" style="13" customWidth="1"/>
    <col min="2070" max="2070" width="11.85546875" style="13" customWidth="1"/>
    <col min="2071" max="2071" width="9.5703125" style="13" customWidth="1"/>
    <col min="2072" max="2072" width="0" style="13" hidden="1" customWidth="1"/>
    <col min="2073" max="2073" width="16.5703125" style="13" customWidth="1"/>
    <col min="2074" max="2307" width="9.140625" style="13"/>
    <col min="2308" max="2308" width="6.140625" style="13" customWidth="1"/>
    <col min="2309" max="2309" width="29.42578125" style="13" customWidth="1"/>
    <col min="2310" max="2310" width="19.140625" style="13" customWidth="1"/>
    <col min="2311" max="2311" width="10.140625" style="13" customWidth="1"/>
    <col min="2312" max="2312" width="10.7109375" style="13" customWidth="1"/>
    <col min="2313" max="2313" width="0" style="13" hidden="1" customWidth="1"/>
    <col min="2314" max="2314" width="11.5703125" style="13" customWidth="1"/>
    <col min="2315" max="2315" width="11.7109375" style="13" customWidth="1"/>
    <col min="2316" max="2316" width="11.5703125" style="13" customWidth="1"/>
    <col min="2317" max="2318" width="11.7109375" style="13" customWidth="1"/>
    <col min="2319" max="2319" width="11.5703125" style="13" customWidth="1"/>
    <col min="2320" max="2324" width="0" style="13" hidden="1" customWidth="1"/>
    <col min="2325" max="2325" width="11.7109375" style="13" customWidth="1"/>
    <col min="2326" max="2326" width="11.85546875" style="13" customWidth="1"/>
    <col min="2327" max="2327" width="9.5703125" style="13" customWidth="1"/>
    <col min="2328" max="2328" width="0" style="13" hidden="1" customWidth="1"/>
    <col min="2329" max="2329" width="16.5703125" style="13" customWidth="1"/>
    <col min="2330" max="2563" width="9.140625" style="13"/>
    <col min="2564" max="2564" width="6.140625" style="13" customWidth="1"/>
    <col min="2565" max="2565" width="29.42578125" style="13" customWidth="1"/>
    <col min="2566" max="2566" width="19.140625" style="13" customWidth="1"/>
    <col min="2567" max="2567" width="10.140625" style="13" customWidth="1"/>
    <col min="2568" max="2568" width="10.7109375" style="13" customWidth="1"/>
    <col min="2569" max="2569" width="0" style="13" hidden="1" customWidth="1"/>
    <col min="2570" max="2570" width="11.5703125" style="13" customWidth="1"/>
    <col min="2571" max="2571" width="11.7109375" style="13" customWidth="1"/>
    <col min="2572" max="2572" width="11.5703125" style="13" customWidth="1"/>
    <col min="2573" max="2574" width="11.7109375" style="13" customWidth="1"/>
    <col min="2575" max="2575" width="11.5703125" style="13" customWidth="1"/>
    <col min="2576" max="2580" width="0" style="13" hidden="1" customWidth="1"/>
    <col min="2581" max="2581" width="11.7109375" style="13" customWidth="1"/>
    <col min="2582" max="2582" width="11.85546875" style="13" customWidth="1"/>
    <col min="2583" max="2583" width="9.5703125" style="13" customWidth="1"/>
    <col min="2584" max="2584" width="0" style="13" hidden="1" customWidth="1"/>
    <col min="2585" max="2585" width="16.5703125" style="13" customWidth="1"/>
    <col min="2586" max="2819" width="9.140625" style="13"/>
    <col min="2820" max="2820" width="6.140625" style="13" customWidth="1"/>
    <col min="2821" max="2821" width="29.42578125" style="13" customWidth="1"/>
    <col min="2822" max="2822" width="19.140625" style="13" customWidth="1"/>
    <col min="2823" max="2823" width="10.140625" style="13" customWidth="1"/>
    <col min="2824" max="2824" width="10.7109375" style="13" customWidth="1"/>
    <col min="2825" max="2825" width="0" style="13" hidden="1" customWidth="1"/>
    <col min="2826" max="2826" width="11.5703125" style="13" customWidth="1"/>
    <col min="2827" max="2827" width="11.7109375" style="13" customWidth="1"/>
    <col min="2828" max="2828" width="11.5703125" style="13" customWidth="1"/>
    <col min="2829" max="2830" width="11.7109375" style="13" customWidth="1"/>
    <col min="2831" max="2831" width="11.5703125" style="13" customWidth="1"/>
    <col min="2832" max="2836" width="0" style="13" hidden="1" customWidth="1"/>
    <col min="2837" max="2837" width="11.7109375" style="13" customWidth="1"/>
    <col min="2838" max="2838" width="11.85546875" style="13" customWidth="1"/>
    <col min="2839" max="2839" width="9.5703125" style="13" customWidth="1"/>
    <col min="2840" max="2840" width="0" style="13" hidden="1" customWidth="1"/>
    <col min="2841" max="2841" width="16.5703125" style="13" customWidth="1"/>
    <col min="2842" max="3075" width="9.140625" style="13"/>
    <col min="3076" max="3076" width="6.140625" style="13" customWidth="1"/>
    <col min="3077" max="3077" width="29.42578125" style="13" customWidth="1"/>
    <col min="3078" max="3078" width="19.140625" style="13" customWidth="1"/>
    <col min="3079" max="3079" width="10.140625" style="13" customWidth="1"/>
    <col min="3080" max="3080" width="10.7109375" style="13" customWidth="1"/>
    <col min="3081" max="3081" width="0" style="13" hidden="1" customWidth="1"/>
    <col min="3082" max="3082" width="11.5703125" style="13" customWidth="1"/>
    <col min="3083" max="3083" width="11.7109375" style="13" customWidth="1"/>
    <col min="3084" max="3084" width="11.5703125" style="13" customWidth="1"/>
    <col min="3085" max="3086" width="11.7109375" style="13" customWidth="1"/>
    <col min="3087" max="3087" width="11.5703125" style="13" customWidth="1"/>
    <col min="3088" max="3092" width="0" style="13" hidden="1" customWidth="1"/>
    <col min="3093" max="3093" width="11.7109375" style="13" customWidth="1"/>
    <col min="3094" max="3094" width="11.85546875" style="13" customWidth="1"/>
    <col min="3095" max="3095" width="9.5703125" style="13" customWidth="1"/>
    <col min="3096" max="3096" width="0" style="13" hidden="1" customWidth="1"/>
    <col min="3097" max="3097" width="16.5703125" style="13" customWidth="1"/>
    <col min="3098" max="3331" width="9.140625" style="13"/>
    <col min="3332" max="3332" width="6.140625" style="13" customWidth="1"/>
    <col min="3333" max="3333" width="29.42578125" style="13" customWidth="1"/>
    <col min="3334" max="3334" width="19.140625" style="13" customWidth="1"/>
    <col min="3335" max="3335" width="10.140625" style="13" customWidth="1"/>
    <col min="3336" max="3336" width="10.7109375" style="13" customWidth="1"/>
    <col min="3337" max="3337" width="0" style="13" hidden="1" customWidth="1"/>
    <col min="3338" max="3338" width="11.5703125" style="13" customWidth="1"/>
    <col min="3339" max="3339" width="11.7109375" style="13" customWidth="1"/>
    <col min="3340" max="3340" width="11.5703125" style="13" customWidth="1"/>
    <col min="3341" max="3342" width="11.7109375" style="13" customWidth="1"/>
    <col min="3343" max="3343" width="11.5703125" style="13" customWidth="1"/>
    <col min="3344" max="3348" width="0" style="13" hidden="1" customWidth="1"/>
    <col min="3349" max="3349" width="11.7109375" style="13" customWidth="1"/>
    <col min="3350" max="3350" width="11.85546875" style="13" customWidth="1"/>
    <col min="3351" max="3351" width="9.5703125" style="13" customWidth="1"/>
    <col min="3352" max="3352" width="0" style="13" hidden="1" customWidth="1"/>
    <col min="3353" max="3353" width="16.5703125" style="13" customWidth="1"/>
    <col min="3354" max="3587" width="9.140625" style="13"/>
    <col min="3588" max="3588" width="6.140625" style="13" customWidth="1"/>
    <col min="3589" max="3589" width="29.42578125" style="13" customWidth="1"/>
    <col min="3590" max="3590" width="19.140625" style="13" customWidth="1"/>
    <col min="3591" max="3591" width="10.140625" style="13" customWidth="1"/>
    <col min="3592" max="3592" width="10.7109375" style="13" customWidth="1"/>
    <col min="3593" max="3593" width="0" style="13" hidden="1" customWidth="1"/>
    <col min="3594" max="3594" width="11.5703125" style="13" customWidth="1"/>
    <col min="3595" max="3595" width="11.7109375" style="13" customWidth="1"/>
    <col min="3596" max="3596" width="11.5703125" style="13" customWidth="1"/>
    <col min="3597" max="3598" width="11.7109375" style="13" customWidth="1"/>
    <col min="3599" max="3599" width="11.5703125" style="13" customWidth="1"/>
    <col min="3600" max="3604" width="0" style="13" hidden="1" customWidth="1"/>
    <col min="3605" max="3605" width="11.7109375" style="13" customWidth="1"/>
    <col min="3606" max="3606" width="11.85546875" style="13" customWidth="1"/>
    <col min="3607" max="3607" width="9.5703125" style="13" customWidth="1"/>
    <col min="3608" max="3608" width="0" style="13" hidden="1" customWidth="1"/>
    <col min="3609" max="3609" width="16.5703125" style="13" customWidth="1"/>
    <col min="3610" max="3843" width="9.140625" style="13"/>
    <col min="3844" max="3844" width="6.140625" style="13" customWidth="1"/>
    <col min="3845" max="3845" width="29.42578125" style="13" customWidth="1"/>
    <col min="3846" max="3846" width="19.140625" style="13" customWidth="1"/>
    <col min="3847" max="3847" width="10.140625" style="13" customWidth="1"/>
    <col min="3848" max="3848" width="10.7109375" style="13" customWidth="1"/>
    <col min="3849" max="3849" width="0" style="13" hidden="1" customWidth="1"/>
    <col min="3850" max="3850" width="11.5703125" style="13" customWidth="1"/>
    <col min="3851" max="3851" width="11.7109375" style="13" customWidth="1"/>
    <col min="3852" max="3852" width="11.5703125" style="13" customWidth="1"/>
    <col min="3853" max="3854" width="11.7109375" style="13" customWidth="1"/>
    <col min="3855" max="3855" width="11.5703125" style="13" customWidth="1"/>
    <col min="3856" max="3860" width="0" style="13" hidden="1" customWidth="1"/>
    <col min="3861" max="3861" width="11.7109375" style="13" customWidth="1"/>
    <col min="3862" max="3862" width="11.85546875" style="13" customWidth="1"/>
    <col min="3863" max="3863" width="9.5703125" style="13" customWidth="1"/>
    <col min="3864" max="3864" width="0" style="13" hidden="1" customWidth="1"/>
    <col min="3865" max="3865" width="16.5703125" style="13" customWidth="1"/>
    <col min="3866" max="4099" width="9.140625" style="13"/>
    <col min="4100" max="4100" width="6.140625" style="13" customWidth="1"/>
    <col min="4101" max="4101" width="29.42578125" style="13" customWidth="1"/>
    <col min="4102" max="4102" width="19.140625" style="13" customWidth="1"/>
    <col min="4103" max="4103" width="10.140625" style="13" customWidth="1"/>
    <col min="4104" max="4104" width="10.7109375" style="13" customWidth="1"/>
    <col min="4105" max="4105" width="0" style="13" hidden="1" customWidth="1"/>
    <col min="4106" max="4106" width="11.5703125" style="13" customWidth="1"/>
    <col min="4107" max="4107" width="11.7109375" style="13" customWidth="1"/>
    <col min="4108" max="4108" width="11.5703125" style="13" customWidth="1"/>
    <col min="4109" max="4110" width="11.7109375" style="13" customWidth="1"/>
    <col min="4111" max="4111" width="11.5703125" style="13" customWidth="1"/>
    <col min="4112" max="4116" width="0" style="13" hidden="1" customWidth="1"/>
    <col min="4117" max="4117" width="11.7109375" style="13" customWidth="1"/>
    <col min="4118" max="4118" width="11.85546875" style="13" customWidth="1"/>
    <col min="4119" max="4119" width="9.5703125" style="13" customWidth="1"/>
    <col min="4120" max="4120" width="0" style="13" hidden="1" customWidth="1"/>
    <col min="4121" max="4121" width="16.5703125" style="13" customWidth="1"/>
    <col min="4122" max="4355" width="9.140625" style="13"/>
    <col min="4356" max="4356" width="6.140625" style="13" customWidth="1"/>
    <col min="4357" max="4357" width="29.42578125" style="13" customWidth="1"/>
    <col min="4358" max="4358" width="19.140625" style="13" customWidth="1"/>
    <col min="4359" max="4359" width="10.140625" style="13" customWidth="1"/>
    <col min="4360" max="4360" width="10.7109375" style="13" customWidth="1"/>
    <col min="4361" max="4361" width="0" style="13" hidden="1" customWidth="1"/>
    <col min="4362" max="4362" width="11.5703125" style="13" customWidth="1"/>
    <col min="4363" max="4363" width="11.7109375" style="13" customWidth="1"/>
    <col min="4364" max="4364" width="11.5703125" style="13" customWidth="1"/>
    <col min="4365" max="4366" width="11.7109375" style="13" customWidth="1"/>
    <col min="4367" max="4367" width="11.5703125" style="13" customWidth="1"/>
    <col min="4368" max="4372" width="0" style="13" hidden="1" customWidth="1"/>
    <col min="4373" max="4373" width="11.7109375" style="13" customWidth="1"/>
    <col min="4374" max="4374" width="11.85546875" style="13" customWidth="1"/>
    <col min="4375" max="4375" width="9.5703125" style="13" customWidth="1"/>
    <col min="4376" max="4376" width="0" style="13" hidden="1" customWidth="1"/>
    <col min="4377" max="4377" width="16.5703125" style="13" customWidth="1"/>
    <col min="4378" max="4611" width="9.140625" style="13"/>
    <col min="4612" max="4612" width="6.140625" style="13" customWidth="1"/>
    <col min="4613" max="4613" width="29.42578125" style="13" customWidth="1"/>
    <col min="4614" max="4614" width="19.140625" style="13" customWidth="1"/>
    <col min="4615" max="4615" width="10.140625" style="13" customWidth="1"/>
    <col min="4616" max="4616" width="10.7109375" style="13" customWidth="1"/>
    <col min="4617" max="4617" width="0" style="13" hidden="1" customWidth="1"/>
    <col min="4618" max="4618" width="11.5703125" style="13" customWidth="1"/>
    <col min="4619" max="4619" width="11.7109375" style="13" customWidth="1"/>
    <col min="4620" max="4620" width="11.5703125" style="13" customWidth="1"/>
    <col min="4621" max="4622" width="11.7109375" style="13" customWidth="1"/>
    <col min="4623" max="4623" width="11.5703125" style="13" customWidth="1"/>
    <col min="4624" max="4628" width="0" style="13" hidden="1" customWidth="1"/>
    <col min="4629" max="4629" width="11.7109375" style="13" customWidth="1"/>
    <col min="4630" max="4630" width="11.85546875" style="13" customWidth="1"/>
    <col min="4631" max="4631" width="9.5703125" style="13" customWidth="1"/>
    <col min="4632" max="4632" width="0" style="13" hidden="1" customWidth="1"/>
    <col min="4633" max="4633" width="16.5703125" style="13" customWidth="1"/>
    <col min="4634" max="4867" width="9.140625" style="13"/>
    <col min="4868" max="4868" width="6.140625" style="13" customWidth="1"/>
    <col min="4869" max="4869" width="29.42578125" style="13" customWidth="1"/>
    <col min="4870" max="4870" width="19.140625" style="13" customWidth="1"/>
    <col min="4871" max="4871" width="10.140625" style="13" customWidth="1"/>
    <col min="4872" max="4872" width="10.7109375" style="13" customWidth="1"/>
    <col min="4873" max="4873" width="0" style="13" hidden="1" customWidth="1"/>
    <col min="4874" max="4874" width="11.5703125" style="13" customWidth="1"/>
    <col min="4875" max="4875" width="11.7109375" style="13" customWidth="1"/>
    <col min="4876" max="4876" width="11.5703125" style="13" customWidth="1"/>
    <col min="4877" max="4878" width="11.7109375" style="13" customWidth="1"/>
    <col min="4879" max="4879" width="11.5703125" style="13" customWidth="1"/>
    <col min="4880" max="4884" width="0" style="13" hidden="1" customWidth="1"/>
    <col min="4885" max="4885" width="11.7109375" style="13" customWidth="1"/>
    <col min="4886" max="4886" width="11.85546875" style="13" customWidth="1"/>
    <col min="4887" max="4887" width="9.5703125" style="13" customWidth="1"/>
    <col min="4888" max="4888" width="0" style="13" hidden="1" customWidth="1"/>
    <col min="4889" max="4889" width="16.5703125" style="13" customWidth="1"/>
    <col min="4890" max="5123" width="9.140625" style="13"/>
    <col min="5124" max="5124" width="6.140625" style="13" customWidth="1"/>
    <col min="5125" max="5125" width="29.42578125" style="13" customWidth="1"/>
    <col min="5126" max="5126" width="19.140625" style="13" customWidth="1"/>
    <col min="5127" max="5127" width="10.140625" style="13" customWidth="1"/>
    <col min="5128" max="5128" width="10.7109375" style="13" customWidth="1"/>
    <col min="5129" max="5129" width="0" style="13" hidden="1" customWidth="1"/>
    <col min="5130" max="5130" width="11.5703125" style="13" customWidth="1"/>
    <col min="5131" max="5131" width="11.7109375" style="13" customWidth="1"/>
    <col min="5132" max="5132" width="11.5703125" style="13" customWidth="1"/>
    <col min="5133" max="5134" width="11.7109375" style="13" customWidth="1"/>
    <col min="5135" max="5135" width="11.5703125" style="13" customWidth="1"/>
    <col min="5136" max="5140" width="0" style="13" hidden="1" customWidth="1"/>
    <col min="5141" max="5141" width="11.7109375" style="13" customWidth="1"/>
    <col min="5142" max="5142" width="11.85546875" style="13" customWidth="1"/>
    <col min="5143" max="5143" width="9.5703125" style="13" customWidth="1"/>
    <col min="5144" max="5144" width="0" style="13" hidden="1" customWidth="1"/>
    <col min="5145" max="5145" width="16.5703125" style="13" customWidth="1"/>
    <col min="5146" max="5379" width="9.140625" style="13"/>
    <col min="5380" max="5380" width="6.140625" style="13" customWidth="1"/>
    <col min="5381" max="5381" width="29.42578125" style="13" customWidth="1"/>
    <col min="5382" max="5382" width="19.140625" style="13" customWidth="1"/>
    <col min="5383" max="5383" width="10.140625" style="13" customWidth="1"/>
    <col min="5384" max="5384" width="10.7109375" style="13" customWidth="1"/>
    <col min="5385" max="5385" width="0" style="13" hidden="1" customWidth="1"/>
    <col min="5386" max="5386" width="11.5703125" style="13" customWidth="1"/>
    <col min="5387" max="5387" width="11.7109375" style="13" customWidth="1"/>
    <col min="5388" max="5388" width="11.5703125" style="13" customWidth="1"/>
    <col min="5389" max="5390" width="11.7109375" style="13" customWidth="1"/>
    <col min="5391" max="5391" width="11.5703125" style="13" customWidth="1"/>
    <col min="5392" max="5396" width="0" style="13" hidden="1" customWidth="1"/>
    <col min="5397" max="5397" width="11.7109375" style="13" customWidth="1"/>
    <col min="5398" max="5398" width="11.85546875" style="13" customWidth="1"/>
    <col min="5399" max="5399" width="9.5703125" style="13" customWidth="1"/>
    <col min="5400" max="5400" width="0" style="13" hidden="1" customWidth="1"/>
    <col min="5401" max="5401" width="16.5703125" style="13" customWidth="1"/>
    <col min="5402" max="5635" width="9.140625" style="13"/>
    <col min="5636" max="5636" width="6.140625" style="13" customWidth="1"/>
    <col min="5637" max="5637" width="29.42578125" style="13" customWidth="1"/>
    <col min="5638" max="5638" width="19.140625" style="13" customWidth="1"/>
    <col min="5639" max="5639" width="10.140625" style="13" customWidth="1"/>
    <col min="5640" max="5640" width="10.7109375" style="13" customWidth="1"/>
    <col min="5641" max="5641" width="0" style="13" hidden="1" customWidth="1"/>
    <col min="5642" max="5642" width="11.5703125" style="13" customWidth="1"/>
    <col min="5643" max="5643" width="11.7109375" style="13" customWidth="1"/>
    <col min="5644" max="5644" width="11.5703125" style="13" customWidth="1"/>
    <col min="5645" max="5646" width="11.7109375" style="13" customWidth="1"/>
    <col min="5647" max="5647" width="11.5703125" style="13" customWidth="1"/>
    <col min="5648" max="5652" width="0" style="13" hidden="1" customWidth="1"/>
    <col min="5653" max="5653" width="11.7109375" style="13" customWidth="1"/>
    <col min="5654" max="5654" width="11.85546875" style="13" customWidth="1"/>
    <col min="5655" max="5655" width="9.5703125" style="13" customWidth="1"/>
    <col min="5656" max="5656" width="0" style="13" hidden="1" customWidth="1"/>
    <col min="5657" max="5657" width="16.5703125" style="13" customWidth="1"/>
    <col min="5658" max="5891" width="9.140625" style="13"/>
    <col min="5892" max="5892" width="6.140625" style="13" customWidth="1"/>
    <col min="5893" max="5893" width="29.42578125" style="13" customWidth="1"/>
    <col min="5894" max="5894" width="19.140625" style="13" customWidth="1"/>
    <col min="5895" max="5895" width="10.140625" style="13" customWidth="1"/>
    <col min="5896" max="5896" width="10.7109375" style="13" customWidth="1"/>
    <col min="5897" max="5897" width="0" style="13" hidden="1" customWidth="1"/>
    <col min="5898" max="5898" width="11.5703125" style="13" customWidth="1"/>
    <col min="5899" max="5899" width="11.7109375" style="13" customWidth="1"/>
    <col min="5900" max="5900" width="11.5703125" style="13" customWidth="1"/>
    <col min="5901" max="5902" width="11.7109375" style="13" customWidth="1"/>
    <col min="5903" max="5903" width="11.5703125" style="13" customWidth="1"/>
    <col min="5904" max="5908" width="0" style="13" hidden="1" customWidth="1"/>
    <col min="5909" max="5909" width="11.7109375" style="13" customWidth="1"/>
    <col min="5910" max="5910" width="11.85546875" style="13" customWidth="1"/>
    <col min="5911" max="5911" width="9.5703125" style="13" customWidth="1"/>
    <col min="5912" max="5912" width="0" style="13" hidden="1" customWidth="1"/>
    <col min="5913" max="5913" width="16.5703125" style="13" customWidth="1"/>
    <col min="5914" max="6147" width="9.140625" style="13"/>
    <col min="6148" max="6148" width="6.140625" style="13" customWidth="1"/>
    <col min="6149" max="6149" width="29.42578125" style="13" customWidth="1"/>
    <col min="6150" max="6150" width="19.140625" style="13" customWidth="1"/>
    <col min="6151" max="6151" width="10.140625" style="13" customWidth="1"/>
    <col min="6152" max="6152" width="10.7109375" style="13" customWidth="1"/>
    <col min="6153" max="6153" width="0" style="13" hidden="1" customWidth="1"/>
    <col min="6154" max="6154" width="11.5703125" style="13" customWidth="1"/>
    <col min="6155" max="6155" width="11.7109375" style="13" customWidth="1"/>
    <col min="6156" max="6156" width="11.5703125" style="13" customWidth="1"/>
    <col min="6157" max="6158" width="11.7109375" style="13" customWidth="1"/>
    <col min="6159" max="6159" width="11.5703125" style="13" customWidth="1"/>
    <col min="6160" max="6164" width="0" style="13" hidden="1" customWidth="1"/>
    <col min="6165" max="6165" width="11.7109375" style="13" customWidth="1"/>
    <col min="6166" max="6166" width="11.85546875" style="13" customWidth="1"/>
    <col min="6167" max="6167" width="9.5703125" style="13" customWidth="1"/>
    <col min="6168" max="6168" width="0" style="13" hidden="1" customWidth="1"/>
    <col min="6169" max="6169" width="16.5703125" style="13" customWidth="1"/>
    <col min="6170" max="6403" width="9.140625" style="13"/>
    <col min="6404" max="6404" width="6.140625" style="13" customWidth="1"/>
    <col min="6405" max="6405" width="29.42578125" style="13" customWidth="1"/>
    <col min="6406" max="6406" width="19.140625" style="13" customWidth="1"/>
    <col min="6407" max="6407" width="10.140625" style="13" customWidth="1"/>
    <col min="6408" max="6408" width="10.7109375" style="13" customWidth="1"/>
    <col min="6409" max="6409" width="0" style="13" hidden="1" customWidth="1"/>
    <col min="6410" max="6410" width="11.5703125" style="13" customWidth="1"/>
    <col min="6411" max="6411" width="11.7109375" style="13" customWidth="1"/>
    <col min="6412" max="6412" width="11.5703125" style="13" customWidth="1"/>
    <col min="6413" max="6414" width="11.7109375" style="13" customWidth="1"/>
    <col min="6415" max="6415" width="11.5703125" style="13" customWidth="1"/>
    <col min="6416" max="6420" width="0" style="13" hidden="1" customWidth="1"/>
    <col min="6421" max="6421" width="11.7109375" style="13" customWidth="1"/>
    <col min="6422" max="6422" width="11.85546875" style="13" customWidth="1"/>
    <col min="6423" max="6423" width="9.5703125" style="13" customWidth="1"/>
    <col min="6424" max="6424" width="0" style="13" hidden="1" customWidth="1"/>
    <col min="6425" max="6425" width="16.5703125" style="13" customWidth="1"/>
    <col min="6426" max="6659" width="9.140625" style="13"/>
    <col min="6660" max="6660" width="6.140625" style="13" customWidth="1"/>
    <col min="6661" max="6661" width="29.42578125" style="13" customWidth="1"/>
    <col min="6662" max="6662" width="19.140625" style="13" customWidth="1"/>
    <col min="6663" max="6663" width="10.140625" style="13" customWidth="1"/>
    <col min="6664" max="6664" width="10.7109375" style="13" customWidth="1"/>
    <col min="6665" max="6665" width="0" style="13" hidden="1" customWidth="1"/>
    <col min="6666" max="6666" width="11.5703125" style="13" customWidth="1"/>
    <col min="6667" max="6667" width="11.7109375" style="13" customWidth="1"/>
    <col min="6668" max="6668" width="11.5703125" style="13" customWidth="1"/>
    <col min="6669" max="6670" width="11.7109375" style="13" customWidth="1"/>
    <col min="6671" max="6671" width="11.5703125" style="13" customWidth="1"/>
    <col min="6672" max="6676" width="0" style="13" hidden="1" customWidth="1"/>
    <col min="6677" max="6677" width="11.7109375" style="13" customWidth="1"/>
    <col min="6678" max="6678" width="11.85546875" style="13" customWidth="1"/>
    <col min="6679" max="6679" width="9.5703125" style="13" customWidth="1"/>
    <col min="6680" max="6680" width="0" style="13" hidden="1" customWidth="1"/>
    <col min="6681" max="6681" width="16.5703125" style="13" customWidth="1"/>
    <col min="6682" max="6915" width="9.140625" style="13"/>
    <col min="6916" max="6916" width="6.140625" style="13" customWidth="1"/>
    <col min="6917" max="6917" width="29.42578125" style="13" customWidth="1"/>
    <col min="6918" max="6918" width="19.140625" style="13" customWidth="1"/>
    <col min="6919" max="6919" width="10.140625" style="13" customWidth="1"/>
    <col min="6920" max="6920" width="10.7109375" style="13" customWidth="1"/>
    <col min="6921" max="6921" width="0" style="13" hidden="1" customWidth="1"/>
    <col min="6922" max="6922" width="11.5703125" style="13" customWidth="1"/>
    <col min="6923" max="6923" width="11.7109375" style="13" customWidth="1"/>
    <col min="6924" max="6924" width="11.5703125" style="13" customWidth="1"/>
    <col min="6925" max="6926" width="11.7109375" style="13" customWidth="1"/>
    <col min="6927" max="6927" width="11.5703125" style="13" customWidth="1"/>
    <col min="6928" max="6932" width="0" style="13" hidden="1" customWidth="1"/>
    <col min="6933" max="6933" width="11.7109375" style="13" customWidth="1"/>
    <col min="6934" max="6934" width="11.85546875" style="13" customWidth="1"/>
    <col min="6935" max="6935" width="9.5703125" style="13" customWidth="1"/>
    <col min="6936" max="6936" width="0" style="13" hidden="1" customWidth="1"/>
    <col min="6937" max="6937" width="16.5703125" style="13" customWidth="1"/>
    <col min="6938" max="7171" width="9.140625" style="13"/>
    <col min="7172" max="7172" width="6.140625" style="13" customWidth="1"/>
    <col min="7173" max="7173" width="29.42578125" style="13" customWidth="1"/>
    <col min="7174" max="7174" width="19.140625" style="13" customWidth="1"/>
    <col min="7175" max="7175" width="10.140625" style="13" customWidth="1"/>
    <col min="7176" max="7176" width="10.7109375" style="13" customWidth="1"/>
    <col min="7177" max="7177" width="0" style="13" hidden="1" customWidth="1"/>
    <col min="7178" max="7178" width="11.5703125" style="13" customWidth="1"/>
    <col min="7179" max="7179" width="11.7109375" style="13" customWidth="1"/>
    <col min="7180" max="7180" width="11.5703125" style="13" customWidth="1"/>
    <col min="7181" max="7182" width="11.7109375" style="13" customWidth="1"/>
    <col min="7183" max="7183" width="11.5703125" style="13" customWidth="1"/>
    <col min="7184" max="7188" width="0" style="13" hidden="1" customWidth="1"/>
    <col min="7189" max="7189" width="11.7109375" style="13" customWidth="1"/>
    <col min="7190" max="7190" width="11.85546875" style="13" customWidth="1"/>
    <col min="7191" max="7191" width="9.5703125" style="13" customWidth="1"/>
    <col min="7192" max="7192" width="0" style="13" hidden="1" customWidth="1"/>
    <col min="7193" max="7193" width="16.5703125" style="13" customWidth="1"/>
    <col min="7194" max="7427" width="9.140625" style="13"/>
    <col min="7428" max="7428" width="6.140625" style="13" customWidth="1"/>
    <col min="7429" max="7429" width="29.42578125" style="13" customWidth="1"/>
    <col min="7430" max="7430" width="19.140625" style="13" customWidth="1"/>
    <col min="7431" max="7431" width="10.140625" style="13" customWidth="1"/>
    <col min="7432" max="7432" width="10.7109375" style="13" customWidth="1"/>
    <col min="7433" max="7433" width="0" style="13" hidden="1" customWidth="1"/>
    <col min="7434" max="7434" width="11.5703125" style="13" customWidth="1"/>
    <col min="7435" max="7435" width="11.7109375" style="13" customWidth="1"/>
    <col min="7436" max="7436" width="11.5703125" style="13" customWidth="1"/>
    <col min="7437" max="7438" width="11.7109375" style="13" customWidth="1"/>
    <col min="7439" max="7439" width="11.5703125" style="13" customWidth="1"/>
    <col min="7440" max="7444" width="0" style="13" hidden="1" customWidth="1"/>
    <col min="7445" max="7445" width="11.7109375" style="13" customWidth="1"/>
    <col min="7446" max="7446" width="11.85546875" style="13" customWidth="1"/>
    <col min="7447" max="7447" width="9.5703125" style="13" customWidth="1"/>
    <col min="7448" max="7448" width="0" style="13" hidden="1" customWidth="1"/>
    <col min="7449" max="7449" width="16.5703125" style="13" customWidth="1"/>
    <col min="7450" max="7683" width="9.140625" style="13"/>
    <col min="7684" max="7684" width="6.140625" style="13" customWidth="1"/>
    <col min="7685" max="7685" width="29.42578125" style="13" customWidth="1"/>
    <col min="7686" max="7686" width="19.140625" style="13" customWidth="1"/>
    <col min="7687" max="7687" width="10.140625" style="13" customWidth="1"/>
    <col min="7688" max="7688" width="10.7109375" style="13" customWidth="1"/>
    <col min="7689" max="7689" width="0" style="13" hidden="1" customWidth="1"/>
    <col min="7690" max="7690" width="11.5703125" style="13" customWidth="1"/>
    <col min="7691" max="7691" width="11.7109375" style="13" customWidth="1"/>
    <col min="7692" max="7692" width="11.5703125" style="13" customWidth="1"/>
    <col min="7693" max="7694" width="11.7109375" style="13" customWidth="1"/>
    <col min="7695" max="7695" width="11.5703125" style="13" customWidth="1"/>
    <col min="7696" max="7700" width="0" style="13" hidden="1" customWidth="1"/>
    <col min="7701" max="7701" width="11.7109375" style="13" customWidth="1"/>
    <col min="7702" max="7702" width="11.85546875" style="13" customWidth="1"/>
    <col min="7703" max="7703" width="9.5703125" style="13" customWidth="1"/>
    <col min="7704" max="7704" width="0" style="13" hidden="1" customWidth="1"/>
    <col min="7705" max="7705" width="16.5703125" style="13" customWidth="1"/>
    <col min="7706" max="7939" width="9.140625" style="13"/>
    <col min="7940" max="7940" width="6.140625" style="13" customWidth="1"/>
    <col min="7941" max="7941" width="29.42578125" style="13" customWidth="1"/>
    <col min="7942" max="7942" width="19.140625" style="13" customWidth="1"/>
    <col min="7943" max="7943" width="10.140625" style="13" customWidth="1"/>
    <col min="7944" max="7944" width="10.7109375" style="13" customWidth="1"/>
    <col min="7945" max="7945" width="0" style="13" hidden="1" customWidth="1"/>
    <col min="7946" max="7946" width="11.5703125" style="13" customWidth="1"/>
    <col min="7947" max="7947" width="11.7109375" style="13" customWidth="1"/>
    <col min="7948" max="7948" width="11.5703125" style="13" customWidth="1"/>
    <col min="7949" max="7950" width="11.7109375" style="13" customWidth="1"/>
    <col min="7951" max="7951" width="11.5703125" style="13" customWidth="1"/>
    <col min="7952" max="7956" width="0" style="13" hidden="1" customWidth="1"/>
    <col min="7957" max="7957" width="11.7109375" style="13" customWidth="1"/>
    <col min="7958" max="7958" width="11.85546875" style="13" customWidth="1"/>
    <col min="7959" max="7959" width="9.5703125" style="13" customWidth="1"/>
    <col min="7960" max="7960" width="0" style="13" hidden="1" customWidth="1"/>
    <col min="7961" max="7961" width="16.5703125" style="13" customWidth="1"/>
    <col min="7962" max="8195" width="9.140625" style="13"/>
    <col min="8196" max="8196" width="6.140625" style="13" customWidth="1"/>
    <col min="8197" max="8197" width="29.42578125" style="13" customWidth="1"/>
    <col min="8198" max="8198" width="19.140625" style="13" customWidth="1"/>
    <col min="8199" max="8199" width="10.140625" style="13" customWidth="1"/>
    <col min="8200" max="8200" width="10.7109375" style="13" customWidth="1"/>
    <col min="8201" max="8201" width="0" style="13" hidden="1" customWidth="1"/>
    <col min="8202" max="8202" width="11.5703125" style="13" customWidth="1"/>
    <col min="8203" max="8203" width="11.7109375" style="13" customWidth="1"/>
    <col min="8204" max="8204" width="11.5703125" style="13" customWidth="1"/>
    <col min="8205" max="8206" width="11.7109375" style="13" customWidth="1"/>
    <col min="8207" max="8207" width="11.5703125" style="13" customWidth="1"/>
    <col min="8208" max="8212" width="0" style="13" hidden="1" customWidth="1"/>
    <col min="8213" max="8213" width="11.7109375" style="13" customWidth="1"/>
    <col min="8214" max="8214" width="11.85546875" style="13" customWidth="1"/>
    <col min="8215" max="8215" width="9.5703125" style="13" customWidth="1"/>
    <col min="8216" max="8216" width="0" style="13" hidden="1" customWidth="1"/>
    <col min="8217" max="8217" width="16.5703125" style="13" customWidth="1"/>
    <col min="8218" max="8451" width="9.140625" style="13"/>
    <col min="8452" max="8452" width="6.140625" style="13" customWidth="1"/>
    <col min="8453" max="8453" width="29.42578125" style="13" customWidth="1"/>
    <col min="8454" max="8454" width="19.140625" style="13" customWidth="1"/>
    <col min="8455" max="8455" width="10.140625" style="13" customWidth="1"/>
    <col min="8456" max="8456" width="10.7109375" style="13" customWidth="1"/>
    <col min="8457" max="8457" width="0" style="13" hidden="1" customWidth="1"/>
    <col min="8458" max="8458" width="11.5703125" style="13" customWidth="1"/>
    <col min="8459" max="8459" width="11.7109375" style="13" customWidth="1"/>
    <col min="8460" max="8460" width="11.5703125" style="13" customWidth="1"/>
    <col min="8461" max="8462" width="11.7109375" style="13" customWidth="1"/>
    <col min="8463" max="8463" width="11.5703125" style="13" customWidth="1"/>
    <col min="8464" max="8468" width="0" style="13" hidden="1" customWidth="1"/>
    <col min="8469" max="8469" width="11.7109375" style="13" customWidth="1"/>
    <col min="8470" max="8470" width="11.85546875" style="13" customWidth="1"/>
    <col min="8471" max="8471" width="9.5703125" style="13" customWidth="1"/>
    <col min="8472" max="8472" width="0" style="13" hidden="1" customWidth="1"/>
    <col min="8473" max="8473" width="16.5703125" style="13" customWidth="1"/>
    <col min="8474" max="8707" width="9.140625" style="13"/>
    <col min="8708" max="8708" width="6.140625" style="13" customWidth="1"/>
    <col min="8709" max="8709" width="29.42578125" style="13" customWidth="1"/>
    <col min="8710" max="8710" width="19.140625" style="13" customWidth="1"/>
    <col min="8711" max="8711" width="10.140625" style="13" customWidth="1"/>
    <col min="8712" max="8712" width="10.7109375" style="13" customWidth="1"/>
    <col min="8713" max="8713" width="0" style="13" hidden="1" customWidth="1"/>
    <col min="8714" max="8714" width="11.5703125" style="13" customWidth="1"/>
    <col min="8715" max="8715" width="11.7109375" style="13" customWidth="1"/>
    <col min="8716" max="8716" width="11.5703125" style="13" customWidth="1"/>
    <col min="8717" max="8718" width="11.7109375" style="13" customWidth="1"/>
    <col min="8719" max="8719" width="11.5703125" style="13" customWidth="1"/>
    <col min="8720" max="8724" width="0" style="13" hidden="1" customWidth="1"/>
    <col min="8725" max="8725" width="11.7109375" style="13" customWidth="1"/>
    <col min="8726" max="8726" width="11.85546875" style="13" customWidth="1"/>
    <col min="8727" max="8727" width="9.5703125" style="13" customWidth="1"/>
    <col min="8728" max="8728" width="0" style="13" hidden="1" customWidth="1"/>
    <col min="8729" max="8729" width="16.5703125" style="13" customWidth="1"/>
    <col min="8730" max="8963" width="9.140625" style="13"/>
    <col min="8964" max="8964" width="6.140625" style="13" customWidth="1"/>
    <col min="8965" max="8965" width="29.42578125" style="13" customWidth="1"/>
    <col min="8966" max="8966" width="19.140625" style="13" customWidth="1"/>
    <col min="8967" max="8967" width="10.140625" style="13" customWidth="1"/>
    <col min="8968" max="8968" width="10.7109375" style="13" customWidth="1"/>
    <col min="8969" max="8969" width="0" style="13" hidden="1" customWidth="1"/>
    <col min="8970" max="8970" width="11.5703125" style="13" customWidth="1"/>
    <col min="8971" max="8971" width="11.7109375" style="13" customWidth="1"/>
    <col min="8972" max="8972" width="11.5703125" style="13" customWidth="1"/>
    <col min="8973" max="8974" width="11.7109375" style="13" customWidth="1"/>
    <col min="8975" max="8975" width="11.5703125" style="13" customWidth="1"/>
    <col min="8976" max="8980" width="0" style="13" hidden="1" customWidth="1"/>
    <col min="8981" max="8981" width="11.7109375" style="13" customWidth="1"/>
    <col min="8982" max="8982" width="11.85546875" style="13" customWidth="1"/>
    <col min="8983" max="8983" width="9.5703125" style="13" customWidth="1"/>
    <col min="8984" max="8984" width="0" style="13" hidden="1" customWidth="1"/>
    <col min="8985" max="8985" width="16.5703125" style="13" customWidth="1"/>
    <col min="8986" max="9219" width="9.140625" style="13"/>
    <col min="9220" max="9220" width="6.140625" style="13" customWidth="1"/>
    <col min="9221" max="9221" width="29.42578125" style="13" customWidth="1"/>
    <col min="9222" max="9222" width="19.140625" style="13" customWidth="1"/>
    <col min="9223" max="9223" width="10.140625" style="13" customWidth="1"/>
    <col min="9224" max="9224" width="10.7109375" style="13" customWidth="1"/>
    <col min="9225" max="9225" width="0" style="13" hidden="1" customWidth="1"/>
    <col min="9226" max="9226" width="11.5703125" style="13" customWidth="1"/>
    <col min="9227" max="9227" width="11.7109375" style="13" customWidth="1"/>
    <col min="9228" max="9228" width="11.5703125" style="13" customWidth="1"/>
    <col min="9229" max="9230" width="11.7109375" style="13" customWidth="1"/>
    <col min="9231" max="9231" width="11.5703125" style="13" customWidth="1"/>
    <col min="9232" max="9236" width="0" style="13" hidden="1" customWidth="1"/>
    <col min="9237" max="9237" width="11.7109375" style="13" customWidth="1"/>
    <col min="9238" max="9238" width="11.85546875" style="13" customWidth="1"/>
    <col min="9239" max="9239" width="9.5703125" style="13" customWidth="1"/>
    <col min="9240" max="9240" width="0" style="13" hidden="1" customWidth="1"/>
    <col min="9241" max="9241" width="16.5703125" style="13" customWidth="1"/>
    <col min="9242" max="9475" width="9.140625" style="13"/>
    <col min="9476" max="9476" width="6.140625" style="13" customWidth="1"/>
    <col min="9477" max="9477" width="29.42578125" style="13" customWidth="1"/>
    <col min="9478" max="9478" width="19.140625" style="13" customWidth="1"/>
    <col min="9479" max="9479" width="10.140625" style="13" customWidth="1"/>
    <col min="9480" max="9480" width="10.7109375" style="13" customWidth="1"/>
    <col min="9481" max="9481" width="0" style="13" hidden="1" customWidth="1"/>
    <col min="9482" max="9482" width="11.5703125" style="13" customWidth="1"/>
    <col min="9483" max="9483" width="11.7109375" style="13" customWidth="1"/>
    <col min="9484" max="9484" width="11.5703125" style="13" customWidth="1"/>
    <col min="9485" max="9486" width="11.7109375" style="13" customWidth="1"/>
    <col min="9487" max="9487" width="11.5703125" style="13" customWidth="1"/>
    <col min="9488" max="9492" width="0" style="13" hidden="1" customWidth="1"/>
    <col min="9493" max="9493" width="11.7109375" style="13" customWidth="1"/>
    <col min="9494" max="9494" width="11.85546875" style="13" customWidth="1"/>
    <col min="9495" max="9495" width="9.5703125" style="13" customWidth="1"/>
    <col min="9496" max="9496" width="0" style="13" hidden="1" customWidth="1"/>
    <col min="9497" max="9497" width="16.5703125" style="13" customWidth="1"/>
    <col min="9498" max="9731" width="9.140625" style="13"/>
    <col min="9732" max="9732" width="6.140625" style="13" customWidth="1"/>
    <col min="9733" max="9733" width="29.42578125" style="13" customWidth="1"/>
    <col min="9734" max="9734" width="19.140625" style="13" customWidth="1"/>
    <col min="9735" max="9735" width="10.140625" style="13" customWidth="1"/>
    <col min="9736" max="9736" width="10.7109375" style="13" customWidth="1"/>
    <col min="9737" max="9737" width="0" style="13" hidden="1" customWidth="1"/>
    <col min="9738" max="9738" width="11.5703125" style="13" customWidth="1"/>
    <col min="9739" max="9739" width="11.7109375" style="13" customWidth="1"/>
    <col min="9740" max="9740" width="11.5703125" style="13" customWidth="1"/>
    <col min="9741" max="9742" width="11.7109375" style="13" customWidth="1"/>
    <col min="9743" max="9743" width="11.5703125" style="13" customWidth="1"/>
    <col min="9744" max="9748" width="0" style="13" hidden="1" customWidth="1"/>
    <col min="9749" max="9749" width="11.7109375" style="13" customWidth="1"/>
    <col min="9750" max="9750" width="11.85546875" style="13" customWidth="1"/>
    <col min="9751" max="9751" width="9.5703125" style="13" customWidth="1"/>
    <col min="9752" max="9752" width="0" style="13" hidden="1" customWidth="1"/>
    <col min="9753" max="9753" width="16.5703125" style="13" customWidth="1"/>
    <col min="9754" max="9987" width="9.140625" style="13"/>
    <col min="9988" max="9988" width="6.140625" style="13" customWidth="1"/>
    <col min="9989" max="9989" width="29.42578125" style="13" customWidth="1"/>
    <col min="9990" max="9990" width="19.140625" style="13" customWidth="1"/>
    <col min="9991" max="9991" width="10.140625" style="13" customWidth="1"/>
    <col min="9992" max="9992" width="10.7109375" style="13" customWidth="1"/>
    <col min="9993" max="9993" width="0" style="13" hidden="1" customWidth="1"/>
    <col min="9994" max="9994" width="11.5703125" style="13" customWidth="1"/>
    <col min="9995" max="9995" width="11.7109375" style="13" customWidth="1"/>
    <col min="9996" max="9996" width="11.5703125" style="13" customWidth="1"/>
    <col min="9997" max="9998" width="11.7109375" style="13" customWidth="1"/>
    <col min="9999" max="9999" width="11.5703125" style="13" customWidth="1"/>
    <col min="10000" max="10004" width="0" style="13" hidden="1" customWidth="1"/>
    <col min="10005" max="10005" width="11.7109375" style="13" customWidth="1"/>
    <col min="10006" max="10006" width="11.85546875" style="13" customWidth="1"/>
    <col min="10007" max="10007" width="9.5703125" style="13" customWidth="1"/>
    <col min="10008" max="10008" width="0" style="13" hidden="1" customWidth="1"/>
    <col min="10009" max="10009" width="16.5703125" style="13" customWidth="1"/>
    <col min="10010" max="10243" width="9.140625" style="13"/>
    <col min="10244" max="10244" width="6.140625" style="13" customWidth="1"/>
    <col min="10245" max="10245" width="29.42578125" style="13" customWidth="1"/>
    <col min="10246" max="10246" width="19.140625" style="13" customWidth="1"/>
    <col min="10247" max="10247" width="10.140625" style="13" customWidth="1"/>
    <col min="10248" max="10248" width="10.7109375" style="13" customWidth="1"/>
    <col min="10249" max="10249" width="0" style="13" hidden="1" customWidth="1"/>
    <col min="10250" max="10250" width="11.5703125" style="13" customWidth="1"/>
    <col min="10251" max="10251" width="11.7109375" style="13" customWidth="1"/>
    <col min="10252" max="10252" width="11.5703125" style="13" customWidth="1"/>
    <col min="10253" max="10254" width="11.7109375" style="13" customWidth="1"/>
    <col min="10255" max="10255" width="11.5703125" style="13" customWidth="1"/>
    <col min="10256" max="10260" width="0" style="13" hidden="1" customWidth="1"/>
    <col min="10261" max="10261" width="11.7109375" style="13" customWidth="1"/>
    <col min="10262" max="10262" width="11.85546875" style="13" customWidth="1"/>
    <col min="10263" max="10263" width="9.5703125" style="13" customWidth="1"/>
    <col min="10264" max="10264" width="0" style="13" hidden="1" customWidth="1"/>
    <col min="10265" max="10265" width="16.5703125" style="13" customWidth="1"/>
    <col min="10266" max="10499" width="9.140625" style="13"/>
    <col min="10500" max="10500" width="6.140625" style="13" customWidth="1"/>
    <col min="10501" max="10501" width="29.42578125" style="13" customWidth="1"/>
    <col min="10502" max="10502" width="19.140625" style="13" customWidth="1"/>
    <col min="10503" max="10503" width="10.140625" style="13" customWidth="1"/>
    <col min="10504" max="10504" width="10.7109375" style="13" customWidth="1"/>
    <col min="10505" max="10505" width="0" style="13" hidden="1" customWidth="1"/>
    <col min="10506" max="10506" width="11.5703125" style="13" customWidth="1"/>
    <col min="10507" max="10507" width="11.7109375" style="13" customWidth="1"/>
    <col min="10508" max="10508" width="11.5703125" style="13" customWidth="1"/>
    <col min="10509" max="10510" width="11.7109375" style="13" customWidth="1"/>
    <col min="10511" max="10511" width="11.5703125" style="13" customWidth="1"/>
    <col min="10512" max="10516" width="0" style="13" hidden="1" customWidth="1"/>
    <col min="10517" max="10517" width="11.7109375" style="13" customWidth="1"/>
    <col min="10518" max="10518" width="11.85546875" style="13" customWidth="1"/>
    <col min="10519" max="10519" width="9.5703125" style="13" customWidth="1"/>
    <col min="10520" max="10520" width="0" style="13" hidden="1" customWidth="1"/>
    <col min="10521" max="10521" width="16.5703125" style="13" customWidth="1"/>
    <col min="10522" max="10755" width="9.140625" style="13"/>
    <col min="10756" max="10756" width="6.140625" style="13" customWidth="1"/>
    <col min="10757" max="10757" width="29.42578125" style="13" customWidth="1"/>
    <col min="10758" max="10758" width="19.140625" style="13" customWidth="1"/>
    <col min="10759" max="10759" width="10.140625" style="13" customWidth="1"/>
    <col min="10760" max="10760" width="10.7109375" style="13" customWidth="1"/>
    <col min="10761" max="10761" width="0" style="13" hidden="1" customWidth="1"/>
    <col min="10762" max="10762" width="11.5703125" style="13" customWidth="1"/>
    <col min="10763" max="10763" width="11.7109375" style="13" customWidth="1"/>
    <col min="10764" max="10764" width="11.5703125" style="13" customWidth="1"/>
    <col min="10765" max="10766" width="11.7109375" style="13" customWidth="1"/>
    <col min="10767" max="10767" width="11.5703125" style="13" customWidth="1"/>
    <col min="10768" max="10772" width="0" style="13" hidden="1" customWidth="1"/>
    <col min="10773" max="10773" width="11.7109375" style="13" customWidth="1"/>
    <col min="10774" max="10774" width="11.85546875" style="13" customWidth="1"/>
    <col min="10775" max="10775" width="9.5703125" style="13" customWidth="1"/>
    <col min="10776" max="10776" width="0" style="13" hidden="1" customWidth="1"/>
    <col min="10777" max="10777" width="16.5703125" style="13" customWidth="1"/>
    <col min="10778" max="11011" width="9.140625" style="13"/>
    <col min="11012" max="11012" width="6.140625" style="13" customWidth="1"/>
    <col min="11013" max="11013" width="29.42578125" style="13" customWidth="1"/>
    <col min="11014" max="11014" width="19.140625" style="13" customWidth="1"/>
    <col min="11015" max="11015" width="10.140625" style="13" customWidth="1"/>
    <col min="11016" max="11016" width="10.7109375" style="13" customWidth="1"/>
    <col min="11017" max="11017" width="0" style="13" hidden="1" customWidth="1"/>
    <col min="11018" max="11018" width="11.5703125" style="13" customWidth="1"/>
    <col min="11019" max="11019" width="11.7109375" style="13" customWidth="1"/>
    <col min="11020" max="11020" width="11.5703125" style="13" customWidth="1"/>
    <col min="11021" max="11022" width="11.7109375" style="13" customWidth="1"/>
    <col min="11023" max="11023" width="11.5703125" style="13" customWidth="1"/>
    <col min="11024" max="11028" width="0" style="13" hidden="1" customWidth="1"/>
    <col min="11029" max="11029" width="11.7109375" style="13" customWidth="1"/>
    <col min="11030" max="11030" width="11.85546875" style="13" customWidth="1"/>
    <col min="11031" max="11031" width="9.5703125" style="13" customWidth="1"/>
    <col min="11032" max="11032" width="0" style="13" hidden="1" customWidth="1"/>
    <col min="11033" max="11033" width="16.5703125" style="13" customWidth="1"/>
    <col min="11034" max="11267" width="9.140625" style="13"/>
    <col min="11268" max="11268" width="6.140625" style="13" customWidth="1"/>
    <col min="11269" max="11269" width="29.42578125" style="13" customWidth="1"/>
    <col min="11270" max="11270" width="19.140625" style="13" customWidth="1"/>
    <col min="11271" max="11271" width="10.140625" style="13" customWidth="1"/>
    <col min="11272" max="11272" width="10.7109375" style="13" customWidth="1"/>
    <col min="11273" max="11273" width="0" style="13" hidden="1" customWidth="1"/>
    <col min="11274" max="11274" width="11.5703125" style="13" customWidth="1"/>
    <col min="11275" max="11275" width="11.7109375" style="13" customWidth="1"/>
    <col min="11276" max="11276" width="11.5703125" style="13" customWidth="1"/>
    <col min="11277" max="11278" width="11.7109375" style="13" customWidth="1"/>
    <col min="11279" max="11279" width="11.5703125" style="13" customWidth="1"/>
    <col min="11280" max="11284" width="0" style="13" hidden="1" customWidth="1"/>
    <col min="11285" max="11285" width="11.7109375" style="13" customWidth="1"/>
    <col min="11286" max="11286" width="11.85546875" style="13" customWidth="1"/>
    <col min="11287" max="11287" width="9.5703125" style="13" customWidth="1"/>
    <col min="11288" max="11288" width="0" style="13" hidden="1" customWidth="1"/>
    <col min="11289" max="11289" width="16.5703125" style="13" customWidth="1"/>
    <col min="11290" max="11523" width="9.140625" style="13"/>
    <col min="11524" max="11524" width="6.140625" style="13" customWidth="1"/>
    <col min="11525" max="11525" width="29.42578125" style="13" customWidth="1"/>
    <col min="11526" max="11526" width="19.140625" style="13" customWidth="1"/>
    <col min="11527" max="11527" width="10.140625" style="13" customWidth="1"/>
    <col min="11528" max="11528" width="10.7109375" style="13" customWidth="1"/>
    <col min="11529" max="11529" width="0" style="13" hidden="1" customWidth="1"/>
    <col min="11530" max="11530" width="11.5703125" style="13" customWidth="1"/>
    <col min="11531" max="11531" width="11.7109375" style="13" customWidth="1"/>
    <col min="11532" max="11532" width="11.5703125" style="13" customWidth="1"/>
    <col min="11533" max="11534" width="11.7109375" style="13" customWidth="1"/>
    <col min="11535" max="11535" width="11.5703125" style="13" customWidth="1"/>
    <col min="11536" max="11540" width="0" style="13" hidden="1" customWidth="1"/>
    <col min="11541" max="11541" width="11.7109375" style="13" customWidth="1"/>
    <col min="11542" max="11542" width="11.85546875" style="13" customWidth="1"/>
    <col min="11543" max="11543" width="9.5703125" style="13" customWidth="1"/>
    <col min="11544" max="11544" width="0" style="13" hidden="1" customWidth="1"/>
    <col min="11545" max="11545" width="16.5703125" style="13" customWidth="1"/>
    <col min="11546" max="11779" width="9.140625" style="13"/>
    <col min="11780" max="11780" width="6.140625" style="13" customWidth="1"/>
    <col min="11781" max="11781" width="29.42578125" style="13" customWidth="1"/>
    <col min="11782" max="11782" width="19.140625" style="13" customWidth="1"/>
    <col min="11783" max="11783" width="10.140625" style="13" customWidth="1"/>
    <col min="11784" max="11784" width="10.7109375" style="13" customWidth="1"/>
    <col min="11785" max="11785" width="0" style="13" hidden="1" customWidth="1"/>
    <col min="11786" max="11786" width="11.5703125" style="13" customWidth="1"/>
    <col min="11787" max="11787" width="11.7109375" style="13" customWidth="1"/>
    <col min="11788" max="11788" width="11.5703125" style="13" customWidth="1"/>
    <col min="11789" max="11790" width="11.7109375" style="13" customWidth="1"/>
    <col min="11791" max="11791" width="11.5703125" style="13" customWidth="1"/>
    <col min="11792" max="11796" width="0" style="13" hidden="1" customWidth="1"/>
    <col min="11797" max="11797" width="11.7109375" style="13" customWidth="1"/>
    <col min="11798" max="11798" width="11.85546875" style="13" customWidth="1"/>
    <col min="11799" max="11799" width="9.5703125" style="13" customWidth="1"/>
    <col min="11800" max="11800" width="0" style="13" hidden="1" customWidth="1"/>
    <col min="11801" max="11801" width="16.5703125" style="13" customWidth="1"/>
    <col min="11802" max="12035" width="9.140625" style="13"/>
    <col min="12036" max="12036" width="6.140625" style="13" customWidth="1"/>
    <col min="12037" max="12037" width="29.42578125" style="13" customWidth="1"/>
    <col min="12038" max="12038" width="19.140625" style="13" customWidth="1"/>
    <col min="12039" max="12039" width="10.140625" style="13" customWidth="1"/>
    <col min="12040" max="12040" width="10.7109375" style="13" customWidth="1"/>
    <col min="12041" max="12041" width="0" style="13" hidden="1" customWidth="1"/>
    <col min="12042" max="12042" width="11.5703125" style="13" customWidth="1"/>
    <col min="12043" max="12043" width="11.7109375" style="13" customWidth="1"/>
    <col min="12044" max="12044" width="11.5703125" style="13" customWidth="1"/>
    <col min="12045" max="12046" width="11.7109375" style="13" customWidth="1"/>
    <col min="12047" max="12047" width="11.5703125" style="13" customWidth="1"/>
    <col min="12048" max="12052" width="0" style="13" hidden="1" customWidth="1"/>
    <col min="12053" max="12053" width="11.7109375" style="13" customWidth="1"/>
    <col min="12054" max="12054" width="11.85546875" style="13" customWidth="1"/>
    <col min="12055" max="12055" width="9.5703125" style="13" customWidth="1"/>
    <col min="12056" max="12056" width="0" style="13" hidden="1" customWidth="1"/>
    <col min="12057" max="12057" width="16.5703125" style="13" customWidth="1"/>
    <col min="12058" max="12291" width="9.140625" style="13"/>
    <col min="12292" max="12292" width="6.140625" style="13" customWidth="1"/>
    <col min="12293" max="12293" width="29.42578125" style="13" customWidth="1"/>
    <col min="12294" max="12294" width="19.140625" style="13" customWidth="1"/>
    <col min="12295" max="12295" width="10.140625" style="13" customWidth="1"/>
    <col min="12296" max="12296" width="10.7109375" style="13" customWidth="1"/>
    <col min="12297" max="12297" width="0" style="13" hidden="1" customWidth="1"/>
    <col min="12298" max="12298" width="11.5703125" style="13" customWidth="1"/>
    <col min="12299" max="12299" width="11.7109375" style="13" customWidth="1"/>
    <col min="12300" max="12300" width="11.5703125" style="13" customWidth="1"/>
    <col min="12301" max="12302" width="11.7109375" style="13" customWidth="1"/>
    <col min="12303" max="12303" width="11.5703125" style="13" customWidth="1"/>
    <col min="12304" max="12308" width="0" style="13" hidden="1" customWidth="1"/>
    <col min="12309" max="12309" width="11.7109375" style="13" customWidth="1"/>
    <col min="12310" max="12310" width="11.85546875" style="13" customWidth="1"/>
    <col min="12311" max="12311" width="9.5703125" style="13" customWidth="1"/>
    <col min="12312" max="12312" width="0" style="13" hidden="1" customWidth="1"/>
    <col min="12313" max="12313" width="16.5703125" style="13" customWidth="1"/>
    <col min="12314" max="12547" width="9.140625" style="13"/>
    <col min="12548" max="12548" width="6.140625" style="13" customWidth="1"/>
    <col min="12549" max="12549" width="29.42578125" style="13" customWidth="1"/>
    <col min="12550" max="12550" width="19.140625" style="13" customWidth="1"/>
    <col min="12551" max="12551" width="10.140625" style="13" customWidth="1"/>
    <col min="12552" max="12552" width="10.7109375" style="13" customWidth="1"/>
    <col min="12553" max="12553" width="0" style="13" hidden="1" customWidth="1"/>
    <col min="12554" max="12554" width="11.5703125" style="13" customWidth="1"/>
    <col min="12555" max="12555" width="11.7109375" style="13" customWidth="1"/>
    <col min="12556" max="12556" width="11.5703125" style="13" customWidth="1"/>
    <col min="12557" max="12558" width="11.7109375" style="13" customWidth="1"/>
    <col min="12559" max="12559" width="11.5703125" style="13" customWidth="1"/>
    <col min="12560" max="12564" width="0" style="13" hidden="1" customWidth="1"/>
    <col min="12565" max="12565" width="11.7109375" style="13" customWidth="1"/>
    <col min="12566" max="12566" width="11.85546875" style="13" customWidth="1"/>
    <col min="12567" max="12567" width="9.5703125" style="13" customWidth="1"/>
    <col min="12568" max="12568" width="0" style="13" hidden="1" customWidth="1"/>
    <col min="12569" max="12569" width="16.5703125" style="13" customWidth="1"/>
    <col min="12570" max="12803" width="9.140625" style="13"/>
    <col min="12804" max="12804" width="6.140625" style="13" customWidth="1"/>
    <col min="12805" max="12805" width="29.42578125" style="13" customWidth="1"/>
    <col min="12806" max="12806" width="19.140625" style="13" customWidth="1"/>
    <col min="12807" max="12807" width="10.140625" style="13" customWidth="1"/>
    <col min="12808" max="12808" width="10.7109375" style="13" customWidth="1"/>
    <col min="12809" max="12809" width="0" style="13" hidden="1" customWidth="1"/>
    <col min="12810" max="12810" width="11.5703125" style="13" customWidth="1"/>
    <col min="12811" max="12811" width="11.7109375" style="13" customWidth="1"/>
    <col min="12812" max="12812" width="11.5703125" style="13" customWidth="1"/>
    <col min="12813" max="12814" width="11.7109375" style="13" customWidth="1"/>
    <col min="12815" max="12815" width="11.5703125" style="13" customWidth="1"/>
    <col min="12816" max="12820" width="0" style="13" hidden="1" customWidth="1"/>
    <col min="12821" max="12821" width="11.7109375" style="13" customWidth="1"/>
    <col min="12822" max="12822" width="11.85546875" style="13" customWidth="1"/>
    <col min="12823" max="12823" width="9.5703125" style="13" customWidth="1"/>
    <col min="12824" max="12824" width="0" style="13" hidden="1" customWidth="1"/>
    <col min="12825" max="12825" width="16.5703125" style="13" customWidth="1"/>
    <col min="12826" max="13059" width="9.140625" style="13"/>
    <col min="13060" max="13060" width="6.140625" style="13" customWidth="1"/>
    <col min="13061" max="13061" width="29.42578125" style="13" customWidth="1"/>
    <col min="13062" max="13062" width="19.140625" style="13" customWidth="1"/>
    <col min="13063" max="13063" width="10.140625" style="13" customWidth="1"/>
    <col min="13064" max="13064" width="10.7109375" style="13" customWidth="1"/>
    <col min="13065" max="13065" width="0" style="13" hidden="1" customWidth="1"/>
    <col min="13066" max="13066" width="11.5703125" style="13" customWidth="1"/>
    <col min="13067" max="13067" width="11.7109375" style="13" customWidth="1"/>
    <col min="13068" max="13068" width="11.5703125" style="13" customWidth="1"/>
    <col min="13069" max="13070" width="11.7109375" style="13" customWidth="1"/>
    <col min="13071" max="13071" width="11.5703125" style="13" customWidth="1"/>
    <col min="13072" max="13076" width="0" style="13" hidden="1" customWidth="1"/>
    <col min="13077" max="13077" width="11.7109375" style="13" customWidth="1"/>
    <col min="13078" max="13078" width="11.85546875" style="13" customWidth="1"/>
    <col min="13079" max="13079" width="9.5703125" style="13" customWidth="1"/>
    <col min="13080" max="13080" width="0" style="13" hidden="1" customWidth="1"/>
    <col min="13081" max="13081" width="16.5703125" style="13" customWidth="1"/>
    <col min="13082" max="13315" width="9.140625" style="13"/>
    <col min="13316" max="13316" width="6.140625" style="13" customWidth="1"/>
    <col min="13317" max="13317" width="29.42578125" style="13" customWidth="1"/>
    <col min="13318" max="13318" width="19.140625" style="13" customWidth="1"/>
    <col min="13319" max="13319" width="10.140625" style="13" customWidth="1"/>
    <col min="13320" max="13320" width="10.7109375" style="13" customWidth="1"/>
    <col min="13321" max="13321" width="0" style="13" hidden="1" customWidth="1"/>
    <col min="13322" max="13322" width="11.5703125" style="13" customWidth="1"/>
    <col min="13323" max="13323" width="11.7109375" style="13" customWidth="1"/>
    <col min="13324" max="13324" width="11.5703125" style="13" customWidth="1"/>
    <col min="13325" max="13326" width="11.7109375" style="13" customWidth="1"/>
    <col min="13327" max="13327" width="11.5703125" style="13" customWidth="1"/>
    <col min="13328" max="13332" width="0" style="13" hidden="1" customWidth="1"/>
    <col min="13333" max="13333" width="11.7109375" style="13" customWidth="1"/>
    <col min="13334" max="13334" width="11.85546875" style="13" customWidth="1"/>
    <col min="13335" max="13335" width="9.5703125" style="13" customWidth="1"/>
    <col min="13336" max="13336" width="0" style="13" hidden="1" customWidth="1"/>
    <col min="13337" max="13337" width="16.5703125" style="13" customWidth="1"/>
    <col min="13338" max="13571" width="9.140625" style="13"/>
    <col min="13572" max="13572" width="6.140625" style="13" customWidth="1"/>
    <col min="13573" max="13573" width="29.42578125" style="13" customWidth="1"/>
    <col min="13574" max="13574" width="19.140625" style="13" customWidth="1"/>
    <col min="13575" max="13575" width="10.140625" style="13" customWidth="1"/>
    <col min="13576" max="13576" width="10.7109375" style="13" customWidth="1"/>
    <col min="13577" max="13577" width="0" style="13" hidden="1" customWidth="1"/>
    <col min="13578" max="13578" width="11.5703125" style="13" customWidth="1"/>
    <col min="13579" max="13579" width="11.7109375" style="13" customWidth="1"/>
    <col min="13580" max="13580" width="11.5703125" style="13" customWidth="1"/>
    <col min="13581" max="13582" width="11.7109375" style="13" customWidth="1"/>
    <col min="13583" max="13583" width="11.5703125" style="13" customWidth="1"/>
    <col min="13584" max="13588" width="0" style="13" hidden="1" customWidth="1"/>
    <col min="13589" max="13589" width="11.7109375" style="13" customWidth="1"/>
    <col min="13590" max="13590" width="11.85546875" style="13" customWidth="1"/>
    <col min="13591" max="13591" width="9.5703125" style="13" customWidth="1"/>
    <col min="13592" max="13592" width="0" style="13" hidden="1" customWidth="1"/>
    <col min="13593" max="13593" width="16.5703125" style="13" customWidth="1"/>
    <col min="13594" max="13827" width="9.140625" style="13"/>
    <col min="13828" max="13828" width="6.140625" style="13" customWidth="1"/>
    <col min="13829" max="13829" width="29.42578125" style="13" customWidth="1"/>
    <col min="13830" max="13830" width="19.140625" style="13" customWidth="1"/>
    <col min="13831" max="13831" width="10.140625" style="13" customWidth="1"/>
    <col min="13832" max="13832" width="10.7109375" style="13" customWidth="1"/>
    <col min="13833" max="13833" width="0" style="13" hidden="1" customWidth="1"/>
    <col min="13834" max="13834" width="11.5703125" style="13" customWidth="1"/>
    <col min="13835" max="13835" width="11.7109375" style="13" customWidth="1"/>
    <col min="13836" max="13836" width="11.5703125" style="13" customWidth="1"/>
    <col min="13837" max="13838" width="11.7109375" style="13" customWidth="1"/>
    <col min="13839" max="13839" width="11.5703125" style="13" customWidth="1"/>
    <col min="13840" max="13844" width="0" style="13" hidden="1" customWidth="1"/>
    <col min="13845" max="13845" width="11.7109375" style="13" customWidth="1"/>
    <col min="13846" max="13846" width="11.85546875" style="13" customWidth="1"/>
    <col min="13847" max="13847" width="9.5703125" style="13" customWidth="1"/>
    <col min="13848" max="13848" width="0" style="13" hidden="1" customWidth="1"/>
    <col min="13849" max="13849" width="16.5703125" style="13" customWidth="1"/>
    <col min="13850" max="14083" width="9.140625" style="13"/>
    <col min="14084" max="14084" width="6.140625" style="13" customWidth="1"/>
    <col min="14085" max="14085" width="29.42578125" style="13" customWidth="1"/>
    <col min="14086" max="14086" width="19.140625" style="13" customWidth="1"/>
    <col min="14087" max="14087" width="10.140625" style="13" customWidth="1"/>
    <col min="14088" max="14088" width="10.7109375" style="13" customWidth="1"/>
    <col min="14089" max="14089" width="0" style="13" hidden="1" customWidth="1"/>
    <col min="14090" max="14090" width="11.5703125" style="13" customWidth="1"/>
    <col min="14091" max="14091" width="11.7109375" style="13" customWidth="1"/>
    <col min="14092" max="14092" width="11.5703125" style="13" customWidth="1"/>
    <col min="14093" max="14094" width="11.7109375" style="13" customWidth="1"/>
    <col min="14095" max="14095" width="11.5703125" style="13" customWidth="1"/>
    <col min="14096" max="14100" width="0" style="13" hidden="1" customWidth="1"/>
    <col min="14101" max="14101" width="11.7109375" style="13" customWidth="1"/>
    <col min="14102" max="14102" width="11.85546875" style="13" customWidth="1"/>
    <col min="14103" max="14103" width="9.5703125" style="13" customWidth="1"/>
    <col min="14104" max="14104" width="0" style="13" hidden="1" customWidth="1"/>
    <col min="14105" max="14105" width="16.5703125" style="13" customWidth="1"/>
    <col min="14106" max="14339" width="9.140625" style="13"/>
    <col min="14340" max="14340" width="6.140625" style="13" customWidth="1"/>
    <col min="14341" max="14341" width="29.42578125" style="13" customWidth="1"/>
    <col min="14342" max="14342" width="19.140625" style="13" customWidth="1"/>
    <col min="14343" max="14343" width="10.140625" style="13" customWidth="1"/>
    <col min="14344" max="14344" width="10.7109375" style="13" customWidth="1"/>
    <col min="14345" max="14345" width="0" style="13" hidden="1" customWidth="1"/>
    <col min="14346" max="14346" width="11.5703125" style="13" customWidth="1"/>
    <col min="14347" max="14347" width="11.7109375" style="13" customWidth="1"/>
    <col min="14348" max="14348" width="11.5703125" style="13" customWidth="1"/>
    <col min="14349" max="14350" width="11.7109375" style="13" customWidth="1"/>
    <col min="14351" max="14351" width="11.5703125" style="13" customWidth="1"/>
    <col min="14352" max="14356" width="0" style="13" hidden="1" customWidth="1"/>
    <col min="14357" max="14357" width="11.7109375" style="13" customWidth="1"/>
    <col min="14358" max="14358" width="11.85546875" style="13" customWidth="1"/>
    <col min="14359" max="14359" width="9.5703125" style="13" customWidth="1"/>
    <col min="14360" max="14360" width="0" style="13" hidden="1" customWidth="1"/>
    <col min="14361" max="14361" width="16.5703125" style="13" customWidth="1"/>
    <col min="14362" max="14595" width="9.140625" style="13"/>
    <col min="14596" max="14596" width="6.140625" style="13" customWidth="1"/>
    <col min="14597" max="14597" width="29.42578125" style="13" customWidth="1"/>
    <col min="14598" max="14598" width="19.140625" style="13" customWidth="1"/>
    <col min="14599" max="14599" width="10.140625" style="13" customWidth="1"/>
    <col min="14600" max="14600" width="10.7109375" style="13" customWidth="1"/>
    <col min="14601" max="14601" width="0" style="13" hidden="1" customWidth="1"/>
    <col min="14602" max="14602" width="11.5703125" style="13" customWidth="1"/>
    <col min="14603" max="14603" width="11.7109375" style="13" customWidth="1"/>
    <col min="14604" max="14604" width="11.5703125" style="13" customWidth="1"/>
    <col min="14605" max="14606" width="11.7109375" style="13" customWidth="1"/>
    <col min="14607" max="14607" width="11.5703125" style="13" customWidth="1"/>
    <col min="14608" max="14612" width="0" style="13" hidden="1" customWidth="1"/>
    <col min="14613" max="14613" width="11.7109375" style="13" customWidth="1"/>
    <col min="14614" max="14614" width="11.85546875" style="13" customWidth="1"/>
    <col min="14615" max="14615" width="9.5703125" style="13" customWidth="1"/>
    <col min="14616" max="14616" width="0" style="13" hidden="1" customWidth="1"/>
    <col min="14617" max="14617" width="16.5703125" style="13" customWidth="1"/>
    <col min="14618" max="14851" width="9.140625" style="13"/>
    <col min="14852" max="14852" width="6.140625" style="13" customWidth="1"/>
    <col min="14853" max="14853" width="29.42578125" style="13" customWidth="1"/>
    <col min="14854" max="14854" width="19.140625" style="13" customWidth="1"/>
    <col min="14855" max="14855" width="10.140625" style="13" customWidth="1"/>
    <col min="14856" max="14856" width="10.7109375" style="13" customWidth="1"/>
    <col min="14857" max="14857" width="0" style="13" hidden="1" customWidth="1"/>
    <col min="14858" max="14858" width="11.5703125" style="13" customWidth="1"/>
    <col min="14859" max="14859" width="11.7109375" style="13" customWidth="1"/>
    <col min="14860" max="14860" width="11.5703125" style="13" customWidth="1"/>
    <col min="14861" max="14862" width="11.7109375" style="13" customWidth="1"/>
    <col min="14863" max="14863" width="11.5703125" style="13" customWidth="1"/>
    <col min="14864" max="14868" width="0" style="13" hidden="1" customWidth="1"/>
    <col min="14869" max="14869" width="11.7109375" style="13" customWidth="1"/>
    <col min="14870" max="14870" width="11.85546875" style="13" customWidth="1"/>
    <col min="14871" max="14871" width="9.5703125" style="13" customWidth="1"/>
    <col min="14872" max="14872" width="0" style="13" hidden="1" customWidth="1"/>
    <col min="14873" max="14873" width="16.5703125" style="13" customWidth="1"/>
    <col min="14874" max="15107" width="9.140625" style="13"/>
    <col min="15108" max="15108" width="6.140625" style="13" customWidth="1"/>
    <col min="15109" max="15109" width="29.42578125" style="13" customWidth="1"/>
    <col min="15110" max="15110" width="19.140625" style="13" customWidth="1"/>
    <col min="15111" max="15111" width="10.140625" style="13" customWidth="1"/>
    <col min="15112" max="15112" width="10.7109375" style="13" customWidth="1"/>
    <col min="15113" max="15113" width="0" style="13" hidden="1" customWidth="1"/>
    <col min="15114" max="15114" width="11.5703125" style="13" customWidth="1"/>
    <col min="15115" max="15115" width="11.7109375" style="13" customWidth="1"/>
    <col min="15116" max="15116" width="11.5703125" style="13" customWidth="1"/>
    <col min="15117" max="15118" width="11.7109375" style="13" customWidth="1"/>
    <col min="15119" max="15119" width="11.5703125" style="13" customWidth="1"/>
    <col min="15120" max="15124" width="0" style="13" hidden="1" customWidth="1"/>
    <col min="15125" max="15125" width="11.7109375" style="13" customWidth="1"/>
    <col min="15126" max="15126" width="11.85546875" style="13" customWidth="1"/>
    <col min="15127" max="15127" width="9.5703125" style="13" customWidth="1"/>
    <col min="15128" max="15128" width="0" style="13" hidden="1" customWidth="1"/>
    <col min="15129" max="15129" width="16.5703125" style="13" customWidth="1"/>
    <col min="15130" max="15363" width="9.140625" style="13"/>
    <col min="15364" max="15364" width="6.140625" style="13" customWidth="1"/>
    <col min="15365" max="15365" width="29.42578125" style="13" customWidth="1"/>
    <col min="15366" max="15366" width="19.140625" style="13" customWidth="1"/>
    <col min="15367" max="15367" width="10.140625" style="13" customWidth="1"/>
    <col min="15368" max="15368" width="10.7109375" style="13" customWidth="1"/>
    <col min="15369" max="15369" width="0" style="13" hidden="1" customWidth="1"/>
    <col min="15370" max="15370" width="11.5703125" style="13" customWidth="1"/>
    <col min="15371" max="15371" width="11.7109375" style="13" customWidth="1"/>
    <col min="15372" max="15372" width="11.5703125" style="13" customWidth="1"/>
    <col min="15373" max="15374" width="11.7109375" style="13" customWidth="1"/>
    <col min="15375" max="15375" width="11.5703125" style="13" customWidth="1"/>
    <col min="15376" max="15380" width="0" style="13" hidden="1" customWidth="1"/>
    <col min="15381" max="15381" width="11.7109375" style="13" customWidth="1"/>
    <col min="15382" max="15382" width="11.85546875" style="13" customWidth="1"/>
    <col min="15383" max="15383" width="9.5703125" style="13" customWidth="1"/>
    <col min="15384" max="15384" width="0" style="13" hidden="1" customWidth="1"/>
    <col min="15385" max="15385" width="16.5703125" style="13" customWidth="1"/>
    <col min="15386" max="15619" width="9.140625" style="13"/>
    <col min="15620" max="15620" width="6.140625" style="13" customWidth="1"/>
    <col min="15621" max="15621" width="29.42578125" style="13" customWidth="1"/>
    <col min="15622" max="15622" width="19.140625" style="13" customWidth="1"/>
    <col min="15623" max="15623" width="10.140625" style="13" customWidth="1"/>
    <col min="15624" max="15624" width="10.7109375" style="13" customWidth="1"/>
    <col min="15625" max="15625" width="0" style="13" hidden="1" customWidth="1"/>
    <col min="15626" max="15626" width="11.5703125" style="13" customWidth="1"/>
    <col min="15627" max="15627" width="11.7109375" style="13" customWidth="1"/>
    <col min="15628" max="15628" width="11.5703125" style="13" customWidth="1"/>
    <col min="15629" max="15630" width="11.7109375" style="13" customWidth="1"/>
    <col min="15631" max="15631" width="11.5703125" style="13" customWidth="1"/>
    <col min="15632" max="15636" width="0" style="13" hidden="1" customWidth="1"/>
    <col min="15637" max="15637" width="11.7109375" style="13" customWidth="1"/>
    <col min="15638" max="15638" width="11.85546875" style="13" customWidth="1"/>
    <col min="15639" max="15639" width="9.5703125" style="13" customWidth="1"/>
    <col min="15640" max="15640" width="0" style="13" hidden="1" customWidth="1"/>
    <col min="15641" max="15641" width="16.5703125" style="13" customWidth="1"/>
    <col min="15642" max="15875" width="9.140625" style="13"/>
    <col min="15876" max="15876" width="6.140625" style="13" customWidth="1"/>
    <col min="15877" max="15877" width="29.42578125" style="13" customWidth="1"/>
    <col min="15878" max="15878" width="19.140625" style="13" customWidth="1"/>
    <col min="15879" max="15879" width="10.140625" style="13" customWidth="1"/>
    <col min="15880" max="15880" width="10.7109375" style="13" customWidth="1"/>
    <col min="15881" max="15881" width="0" style="13" hidden="1" customWidth="1"/>
    <col min="15882" max="15882" width="11.5703125" style="13" customWidth="1"/>
    <col min="15883" max="15883" width="11.7109375" style="13" customWidth="1"/>
    <col min="15884" max="15884" width="11.5703125" style="13" customWidth="1"/>
    <col min="15885" max="15886" width="11.7109375" style="13" customWidth="1"/>
    <col min="15887" max="15887" width="11.5703125" style="13" customWidth="1"/>
    <col min="15888" max="15892" width="0" style="13" hidden="1" customWidth="1"/>
    <col min="15893" max="15893" width="11.7109375" style="13" customWidth="1"/>
    <col min="15894" max="15894" width="11.85546875" style="13" customWidth="1"/>
    <col min="15895" max="15895" width="9.5703125" style="13" customWidth="1"/>
    <col min="15896" max="15896" width="0" style="13" hidden="1" customWidth="1"/>
    <col min="15897" max="15897" width="16.5703125" style="13" customWidth="1"/>
    <col min="15898" max="16131" width="9.140625" style="13"/>
    <col min="16132" max="16132" width="6.140625" style="13" customWidth="1"/>
    <col min="16133" max="16133" width="29.42578125" style="13" customWidth="1"/>
    <col min="16134" max="16134" width="19.140625" style="13" customWidth="1"/>
    <col min="16135" max="16135" width="10.140625" style="13" customWidth="1"/>
    <col min="16136" max="16136" width="10.7109375" style="13" customWidth="1"/>
    <col min="16137" max="16137" width="0" style="13" hidden="1" customWidth="1"/>
    <col min="16138" max="16138" width="11.5703125" style="13" customWidth="1"/>
    <col min="16139" max="16139" width="11.7109375" style="13" customWidth="1"/>
    <col min="16140" max="16140" width="11.5703125" style="13" customWidth="1"/>
    <col min="16141" max="16142" width="11.7109375" style="13" customWidth="1"/>
    <col min="16143" max="16143" width="11.5703125" style="13" customWidth="1"/>
    <col min="16144" max="16148" width="0" style="13" hidden="1" customWidth="1"/>
    <col min="16149" max="16149" width="11.7109375" style="13" customWidth="1"/>
    <col min="16150" max="16150" width="11.85546875" style="13" customWidth="1"/>
    <col min="16151" max="16151" width="9.5703125" style="13" customWidth="1"/>
    <col min="16152" max="16152" width="0" style="13" hidden="1" customWidth="1"/>
    <col min="16153" max="16153" width="16.5703125" style="13" customWidth="1"/>
    <col min="16154" max="16384" width="9.140625" style="13"/>
  </cols>
  <sheetData>
    <row r="1" spans="1:30" s="22" customFormat="1" ht="20.25" x14ac:dyDescent="0.3">
      <c r="A1" s="51" t="s">
        <v>62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s="22" customFormat="1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s="27" customFormat="1" ht="24" customHeight="1" thickBot="1" x14ac:dyDescent="0.25">
      <c r="A3" s="26"/>
      <c r="B3" s="26"/>
      <c r="C3" s="26"/>
      <c r="D3" s="84" t="s">
        <v>54</v>
      </c>
      <c r="E3" s="85">
        <f>COUNTIF(LISTA_9[E],"&gt;0")</f>
        <v>0</v>
      </c>
      <c r="F3" s="85">
        <f>SUM(LISTA_9[F])</f>
        <v>0</v>
      </c>
      <c r="G3" s="85">
        <f>SUM(LISTA_9[G])</f>
        <v>0</v>
      </c>
      <c r="H3" s="85">
        <f>SUM(LISTA_9[H])</f>
        <v>0</v>
      </c>
      <c r="I3" s="85">
        <f>SUM(LISTA_9[I])</f>
        <v>0</v>
      </c>
      <c r="J3" s="85">
        <f>SUM(LISTA_9[J])</f>
        <v>0</v>
      </c>
      <c r="K3" s="85">
        <f>SUM(LISTA_9[K])</f>
        <v>0</v>
      </c>
      <c r="L3" s="85">
        <f>SUM(LISTA_9[L])</f>
        <v>0</v>
      </c>
      <c r="M3" s="85">
        <f>SUM(LISTA_9[M])</f>
        <v>0</v>
      </c>
      <c r="N3" s="85">
        <f>SUM(LISTA_9[N])</f>
        <v>0</v>
      </c>
      <c r="O3" s="85">
        <f>SUM(LISTA_9[O])</f>
        <v>0</v>
      </c>
      <c r="P3" s="85">
        <f>SUM(LISTA_9[P])</f>
        <v>0</v>
      </c>
      <c r="Q3" s="85">
        <f>SUM(LISTA_9[Q])</f>
        <v>0</v>
      </c>
      <c r="R3" s="85">
        <f>SUM(LISTA_9[R])</f>
        <v>0</v>
      </c>
      <c r="S3" s="85">
        <f>SUM(LISTA_9[S])</f>
        <v>0</v>
      </c>
      <c r="T3" s="85">
        <f>SUM(LISTA_9[T])</f>
        <v>0</v>
      </c>
      <c r="U3" s="85">
        <f>SUM(LISTA_9[U])</f>
        <v>0</v>
      </c>
      <c r="V3" s="85">
        <f>SUM(LISTA_9[V])</f>
        <v>0</v>
      </c>
      <c r="W3" s="85">
        <f>SUM(LISTA_9[W])</f>
        <v>0</v>
      </c>
      <c r="X3" s="85">
        <f>SUM(LISTA_9[X])</f>
        <v>0</v>
      </c>
      <c r="Y3" s="85">
        <f>SUM(LISTA_9[Y])</f>
        <v>0</v>
      </c>
      <c r="Z3" s="85">
        <f>SUM(LISTA_9[Z])</f>
        <v>0</v>
      </c>
      <c r="AA3" s="85">
        <f>SUM(LISTA_9[AA])</f>
        <v>0</v>
      </c>
      <c r="AB3" s="85">
        <f>SUM(LISTA_9[AB])</f>
        <v>0</v>
      </c>
      <c r="AC3" s="85">
        <f>SUM(LISTA_9[AC])</f>
        <v>0</v>
      </c>
      <c r="AD3" s="85">
        <f>SUM(LISTA_9[AD])</f>
        <v>0</v>
      </c>
    </row>
    <row r="4" spans="1:30" s="27" customFormat="1" ht="33.75" customHeight="1" thickBot="1" x14ac:dyDescent="0.25">
      <c r="A4" s="52" t="s">
        <v>1</v>
      </c>
      <c r="B4" s="54" t="s">
        <v>2</v>
      </c>
      <c r="C4" s="56" t="s">
        <v>3</v>
      </c>
      <c r="D4" s="58" t="s">
        <v>4</v>
      </c>
      <c r="E4" s="61" t="s">
        <v>5</v>
      </c>
      <c r="F4" s="64" t="s">
        <v>6</v>
      </c>
      <c r="G4" s="67" t="s">
        <v>7</v>
      </c>
      <c r="H4" s="68"/>
      <c r="I4" s="68"/>
      <c r="J4" s="68"/>
      <c r="K4" s="68"/>
      <c r="L4" s="68"/>
      <c r="M4" s="69"/>
      <c r="N4" s="67" t="s">
        <v>8</v>
      </c>
      <c r="O4" s="68"/>
      <c r="P4" s="68"/>
      <c r="Q4" s="68"/>
      <c r="R4" s="69"/>
      <c r="S4" s="67" t="s">
        <v>9</v>
      </c>
      <c r="T4" s="68"/>
      <c r="U4" s="68"/>
      <c r="V4" s="68"/>
      <c r="W4" s="68"/>
      <c r="X4" s="69"/>
      <c r="Y4" s="70" t="s">
        <v>10</v>
      </c>
      <c r="Z4" s="71"/>
      <c r="AA4" s="72"/>
      <c r="AB4" s="67" t="s">
        <v>11</v>
      </c>
      <c r="AC4" s="69"/>
      <c r="AD4" s="73" t="s">
        <v>12</v>
      </c>
    </row>
    <row r="5" spans="1:30" s="27" customFormat="1" ht="16.5" thickBot="1" x14ac:dyDescent="0.25">
      <c r="A5" s="53"/>
      <c r="B5" s="55"/>
      <c r="C5" s="57"/>
      <c r="D5" s="59"/>
      <c r="E5" s="62"/>
      <c r="F5" s="65"/>
      <c r="G5" s="1">
        <v>150</v>
      </c>
      <c r="H5" s="2">
        <v>113</v>
      </c>
      <c r="I5" s="1">
        <v>75</v>
      </c>
      <c r="J5" s="1">
        <v>75</v>
      </c>
      <c r="K5" s="1">
        <v>38</v>
      </c>
      <c r="L5" s="3">
        <v>38</v>
      </c>
      <c r="M5" s="3">
        <v>38</v>
      </c>
      <c r="N5" s="3">
        <v>220</v>
      </c>
      <c r="O5" s="3">
        <v>165</v>
      </c>
      <c r="P5" s="3">
        <v>145</v>
      </c>
      <c r="Q5" s="1">
        <v>110</v>
      </c>
      <c r="R5" s="1">
        <v>55</v>
      </c>
      <c r="S5" s="1">
        <v>60</v>
      </c>
      <c r="T5" s="1">
        <v>45</v>
      </c>
      <c r="U5" s="1">
        <v>40</v>
      </c>
      <c r="V5" s="1">
        <v>30</v>
      </c>
      <c r="W5" s="4">
        <v>15</v>
      </c>
      <c r="X5" s="64" t="s">
        <v>13</v>
      </c>
      <c r="Y5" s="5">
        <v>30</v>
      </c>
      <c r="Z5" s="6">
        <v>15</v>
      </c>
      <c r="AA5" s="6">
        <v>15</v>
      </c>
      <c r="AB5" s="1">
        <v>10</v>
      </c>
      <c r="AC5" s="77" t="s">
        <v>14</v>
      </c>
      <c r="AD5" s="74"/>
    </row>
    <row r="6" spans="1:30" s="27" customFormat="1" ht="96" customHeight="1" thickBot="1" x14ac:dyDescent="0.25">
      <c r="A6" s="53"/>
      <c r="B6" s="55"/>
      <c r="C6" s="57"/>
      <c r="D6" s="60"/>
      <c r="E6" s="63"/>
      <c r="F6" s="66"/>
      <c r="G6" s="7" t="s">
        <v>15</v>
      </c>
      <c r="H6" s="8" t="s">
        <v>16</v>
      </c>
      <c r="I6" s="8" t="s">
        <v>17</v>
      </c>
      <c r="J6" s="8" t="s">
        <v>18</v>
      </c>
      <c r="K6" s="9" t="s">
        <v>19</v>
      </c>
      <c r="L6" s="10" t="s">
        <v>20</v>
      </c>
      <c r="M6" s="8" t="s">
        <v>21</v>
      </c>
      <c r="N6" s="10" t="s">
        <v>15</v>
      </c>
      <c r="O6" s="39" t="s">
        <v>85</v>
      </c>
      <c r="P6" s="40" t="s">
        <v>86</v>
      </c>
      <c r="Q6" s="39" t="s">
        <v>87</v>
      </c>
      <c r="R6" s="40" t="s">
        <v>88</v>
      </c>
      <c r="S6" s="10" t="s">
        <v>15</v>
      </c>
      <c r="T6" s="39" t="s">
        <v>85</v>
      </c>
      <c r="U6" s="40" t="s">
        <v>86</v>
      </c>
      <c r="V6" s="39" t="s">
        <v>87</v>
      </c>
      <c r="W6" s="40" t="s">
        <v>88</v>
      </c>
      <c r="X6" s="76"/>
      <c r="Y6" s="8" t="s">
        <v>22</v>
      </c>
      <c r="Z6" s="28" t="s">
        <v>23</v>
      </c>
      <c r="AA6" s="28" t="s">
        <v>82</v>
      </c>
      <c r="AB6" s="11" t="s">
        <v>24</v>
      </c>
      <c r="AC6" s="78"/>
      <c r="AD6" s="75"/>
    </row>
    <row r="7" spans="1:30" s="14" customFormat="1" ht="13.5" customHeight="1" x14ac:dyDescent="0.2">
      <c r="A7" s="15" t="s">
        <v>25</v>
      </c>
      <c r="B7" s="16" t="s">
        <v>26</v>
      </c>
      <c r="C7" s="17" t="s">
        <v>27</v>
      </c>
      <c r="D7" s="17" t="s">
        <v>28</v>
      </c>
      <c r="E7" s="18" t="s">
        <v>29</v>
      </c>
      <c r="F7" s="18" t="s">
        <v>30</v>
      </c>
      <c r="G7" s="18" t="s">
        <v>31</v>
      </c>
      <c r="H7" s="18" t="s">
        <v>32</v>
      </c>
      <c r="I7" s="18" t="s">
        <v>33</v>
      </c>
      <c r="J7" s="18" t="s">
        <v>34</v>
      </c>
      <c r="K7" s="18" t="s">
        <v>35</v>
      </c>
      <c r="L7" s="18" t="s">
        <v>36</v>
      </c>
      <c r="M7" s="18" t="s">
        <v>37</v>
      </c>
      <c r="N7" s="18" t="s">
        <v>38</v>
      </c>
      <c r="O7" s="18" t="s">
        <v>39</v>
      </c>
      <c r="P7" s="18" t="s">
        <v>40</v>
      </c>
      <c r="Q7" s="18" t="s">
        <v>41</v>
      </c>
      <c r="R7" s="18" t="s">
        <v>42</v>
      </c>
      <c r="S7" s="18" t="s">
        <v>43</v>
      </c>
      <c r="T7" s="18" t="s">
        <v>44</v>
      </c>
      <c r="U7" s="18" t="s">
        <v>45</v>
      </c>
      <c r="V7" s="18" t="s">
        <v>46</v>
      </c>
      <c r="W7" s="18" t="s">
        <v>47</v>
      </c>
      <c r="X7" s="18" t="s">
        <v>48</v>
      </c>
      <c r="Y7" s="18" t="s">
        <v>49</v>
      </c>
      <c r="Z7" s="18" t="s">
        <v>50</v>
      </c>
      <c r="AA7" s="18" t="s">
        <v>51</v>
      </c>
      <c r="AB7" s="18" t="s">
        <v>52</v>
      </c>
      <c r="AC7" s="18" t="s">
        <v>53</v>
      </c>
      <c r="AD7" s="19" t="s">
        <v>83</v>
      </c>
    </row>
    <row r="8" spans="1:30" x14ac:dyDescent="0.2">
      <c r="A8" s="12">
        <v>1</v>
      </c>
      <c r="B8" s="46"/>
      <c r="C8" s="45"/>
      <c r="D8" s="47"/>
      <c r="E8" s="45"/>
      <c r="F8" s="42" t="str">
        <f>IF(SUM(LISTA_9[[#This Row],[N]:[R]])&gt;0,1,"")</f>
        <v/>
      </c>
      <c r="G8" s="42"/>
      <c r="H8" s="42"/>
      <c r="I8" s="42"/>
      <c r="J8" s="42"/>
      <c r="K8" s="42"/>
      <c r="L8" s="42"/>
      <c r="M8" s="42"/>
      <c r="N8" s="42"/>
      <c r="O8" s="43"/>
      <c r="P8" s="42"/>
      <c r="Q8" s="42"/>
      <c r="R8" s="42"/>
      <c r="S8" s="42"/>
      <c r="T8" s="42"/>
      <c r="U8" s="42"/>
      <c r="V8" s="42"/>
      <c r="W8" s="42"/>
      <c r="X8" s="42" t="str">
        <f>IF(SUM(LISTA_9[[#This Row],[S]:[W]])&gt;0,1,"")</f>
        <v/>
      </c>
      <c r="Y8" s="42"/>
      <c r="Z8" s="42"/>
      <c r="AA8" s="42"/>
      <c r="AB8" s="42"/>
      <c r="AC8" s="42"/>
      <c r="AD8" s="20">
        <f>(LISTA_9[[#This Row],[G]]*$G$5)+(LISTA_9[[#This Row],[H]]*$H$5)+(LISTA_9[[#This Row],[I]]*$I$5)+(LISTA_9[[#This Row],[J]]*$J$5)+(LISTA_9[[#This Row],[K]]*$K$5)+(LISTA_9[[#This Row],[L]]*$L$5)+(LISTA_9[[#This Row],[M]]*$M$5)+(LISTA_9[[#This Row],[N]]*$N$5)+(LISTA_9[[#This Row],[O]]*$O$5)+(LISTA_9[[#This Row],[P]]*$P$5)+(LISTA_9[[#This Row],[Q]]*$Q$5)+(LISTA_9[[#This Row],[R]]*$R$5)+(LISTA_9[[#This Row],[S]]*$S$5)+(LISTA_9[[#This Row],[T]]*$T$5)+(LISTA_9[[#This Row],[U]]*$U$5)+(LISTA_9[[#This Row],[V]]*$V$5)+(LISTA_9[[#This Row],[W]]*$W$5)+(LISTA_9[[#This Row],[Y]]*$Y$5)+(LISTA_9[[#This Row],[Z]]*$Z$5)+(LISTA_9[[#This Row],[AA]]*$AA$5)+(LISTA_9[[#This Row],[AB]]*$AB$5)</f>
        <v>0</v>
      </c>
    </row>
    <row r="9" spans="1:30" x14ac:dyDescent="0.2">
      <c r="A9" s="12">
        <v>2</v>
      </c>
      <c r="B9" s="46"/>
      <c r="C9" s="45"/>
      <c r="D9" s="45"/>
      <c r="E9" s="45"/>
      <c r="F9" s="42" t="str">
        <f>IF(SUM(LISTA_9[[#This Row],[N]:[R]])&gt;0,1,"")</f>
        <v/>
      </c>
      <c r="G9" s="42"/>
      <c r="H9" s="42"/>
      <c r="I9" s="42"/>
      <c r="J9" s="42"/>
      <c r="K9" s="42"/>
      <c r="L9" s="42"/>
      <c r="M9" s="42"/>
      <c r="N9" s="42"/>
      <c r="O9" s="43"/>
      <c r="P9" s="42"/>
      <c r="Q9" s="42"/>
      <c r="R9" s="42"/>
      <c r="S9" s="42"/>
      <c r="T9" s="42"/>
      <c r="U9" s="42"/>
      <c r="V9" s="42"/>
      <c r="W9" s="42"/>
      <c r="X9" s="42" t="str">
        <f>IF(SUM(LISTA_9[[#This Row],[S]:[W]])&gt;0,1,"")</f>
        <v/>
      </c>
      <c r="Y9" s="42"/>
      <c r="Z9" s="42"/>
      <c r="AA9" s="42"/>
      <c r="AB9" s="42"/>
      <c r="AC9" s="42"/>
      <c r="AD9" s="21">
        <f>(LISTA_9[[#This Row],[G]]*$G$5)+(LISTA_9[[#This Row],[H]]*$H$5)+(LISTA_9[[#This Row],[I]]*$I$5)+(LISTA_9[[#This Row],[J]]*$J$5)+(LISTA_9[[#This Row],[K]]*$K$5)+(LISTA_9[[#This Row],[L]]*$L$5)+(LISTA_9[[#This Row],[M]]*$M$5)+(LISTA_9[[#This Row],[N]]*$N$5)+(LISTA_9[[#This Row],[O]]*$O$5)+(LISTA_9[[#This Row],[P]]*$P$5)+(LISTA_9[[#This Row],[Q]]*$Q$5)+(LISTA_9[[#This Row],[R]]*$R$5)+(LISTA_9[[#This Row],[S]]*$S$5)+(LISTA_9[[#This Row],[T]]*$T$5)+(LISTA_9[[#This Row],[U]]*$U$5)+(LISTA_9[[#This Row],[V]]*$V$5)+(LISTA_9[[#This Row],[W]]*$W$5)+(LISTA_9[[#This Row],[Y]]*$Y$5)+(LISTA_9[[#This Row],[Z]]*$Z$5)+(LISTA_9[[#This Row],[AA]]*$AA$5)+(LISTA_9[[#This Row],[AB]]*$AB$5)</f>
        <v>0</v>
      </c>
    </row>
    <row r="10" spans="1:30" x14ac:dyDescent="0.2">
      <c r="A10" s="12">
        <v>3</v>
      </c>
      <c r="B10" s="46"/>
      <c r="C10" s="45"/>
      <c r="D10" s="45"/>
      <c r="E10" s="45"/>
      <c r="F10" s="42" t="str">
        <f>IF(SUM(LISTA_9[[#This Row],[N]:[R]])&gt;0,1,"")</f>
        <v/>
      </c>
      <c r="G10" s="42"/>
      <c r="H10" s="42"/>
      <c r="I10" s="42"/>
      <c r="J10" s="42"/>
      <c r="K10" s="42"/>
      <c r="L10" s="42"/>
      <c r="M10" s="42"/>
      <c r="N10" s="42"/>
      <c r="O10" s="43"/>
      <c r="P10" s="42"/>
      <c r="Q10" s="42"/>
      <c r="R10" s="42"/>
      <c r="S10" s="42"/>
      <c r="T10" s="42"/>
      <c r="U10" s="42"/>
      <c r="V10" s="42"/>
      <c r="W10" s="42"/>
      <c r="X10" s="42" t="str">
        <f>IF(SUM(LISTA_9[[#This Row],[S]:[W]])&gt;0,1,"")</f>
        <v/>
      </c>
      <c r="Y10" s="42"/>
      <c r="Z10" s="42"/>
      <c r="AA10" s="42"/>
      <c r="AB10" s="42"/>
      <c r="AC10" s="42"/>
      <c r="AD10" s="21">
        <f>(LISTA_9[[#This Row],[G]]*$G$5)+(LISTA_9[[#This Row],[H]]*$H$5)+(LISTA_9[[#This Row],[I]]*$I$5)+(LISTA_9[[#This Row],[J]]*$J$5)+(LISTA_9[[#This Row],[K]]*$K$5)+(LISTA_9[[#This Row],[L]]*$L$5)+(LISTA_9[[#This Row],[M]]*$M$5)+(LISTA_9[[#This Row],[N]]*$N$5)+(LISTA_9[[#This Row],[O]]*$O$5)+(LISTA_9[[#This Row],[P]]*$P$5)+(LISTA_9[[#This Row],[Q]]*$Q$5)+(LISTA_9[[#This Row],[R]]*$R$5)+(LISTA_9[[#This Row],[S]]*$S$5)+(LISTA_9[[#This Row],[T]]*$T$5)+(LISTA_9[[#This Row],[U]]*$U$5)+(LISTA_9[[#This Row],[V]]*$V$5)+(LISTA_9[[#This Row],[W]]*$W$5)+(LISTA_9[[#This Row],[Y]]*$Y$5)+(LISTA_9[[#This Row],[Z]]*$Z$5)+(LISTA_9[[#This Row],[AA]]*$AA$5)+(LISTA_9[[#This Row],[AB]]*$AB$5)</f>
        <v>0</v>
      </c>
    </row>
    <row r="15" spans="1:30" x14ac:dyDescent="0.2">
      <c r="M15" s="14"/>
    </row>
  </sheetData>
  <sheetProtection formatCells="0" formatColumns="0" formatRows="0" insertColumns="0" insertRows="0" insertHyperlinks="0" deleteColumns="0" deleteRows="0" sort="0" autoFilter="0" pivotTables="0"/>
  <mergeCells count="15">
    <mergeCell ref="A1:AD1"/>
    <mergeCell ref="A4:A6"/>
    <mergeCell ref="B4:B6"/>
    <mergeCell ref="C4:C6"/>
    <mergeCell ref="D4:D6"/>
    <mergeCell ref="E4:E6"/>
    <mergeCell ref="F4:F6"/>
    <mergeCell ref="G4:M4"/>
    <mergeCell ref="N4:R4"/>
    <mergeCell ref="S4:X4"/>
    <mergeCell ref="Y4:AA4"/>
    <mergeCell ref="AB4:AC4"/>
    <mergeCell ref="AD4:AD6"/>
    <mergeCell ref="X5:X6"/>
    <mergeCell ref="AC5:AC6"/>
  </mergeCells>
  <pageMargins left="0.23622047244094491" right="0.23622047244094491" top="0.74803149606299213" bottom="0.74803149606299213" header="0.31496062992125984" footer="0.31496062992125984"/>
  <pageSetup paperSize="9" scale="51" fitToHeight="50" orientation="landscape" r:id="rId1"/>
  <headerFooter>
    <oddFooter>&amp;RStrona &amp;P z &amp;N</oddFooter>
  </headerFooter>
  <rowBreaks count="1" manualBreakCount="1">
    <brk id="2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Podsumowanie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Piotrowicz</cp:lastModifiedBy>
  <cp:lastPrinted>2022-11-06T15:16:11Z</cp:lastPrinted>
  <dcterms:created xsi:type="dcterms:W3CDTF">2022-10-31T13:20:06Z</dcterms:created>
  <dcterms:modified xsi:type="dcterms:W3CDTF">2022-11-28T10:44:51Z</dcterms:modified>
</cp:coreProperties>
</file>